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1015" windowHeight="9975"/>
  </bookViews>
  <sheets>
    <sheet name="Manut IP L Sta 202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'Manut IP L Sta 2024'!$A$1:$R$90</definedName>
  </definedNames>
  <calcPr calcId="125725"/>
</workbook>
</file>

<file path=xl/calcChain.xml><?xml version="1.0" encoding="utf-8"?>
<calcChain xmlns="http://schemas.openxmlformats.org/spreadsheetml/2006/main">
  <c r="A65" i="1"/>
  <c r="A64"/>
  <c r="A63"/>
  <c r="A62"/>
  <c r="A52"/>
  <c r="A47"/>
  <c r="A43"/>
  <c r="A41"/>
  <c r="A29"/>
  <c r="Q61"/>
  <c r="Q60"/>
  <c r="Q59"/>
  <c r="Q58"/>
  <c r="Q57"/>
  <c r="Q54"/>
  <c r="Q53"/>
  <c r="Q52"/>
  <c r="Q43"/>
  <c r="Q41"/>
  <c r="Q34"/>
  <c r="Q33"/>
  <c r="Q32"/>
  <c r="Q31"/>
  <c r="Q30"/>
  <c r="Q29"/>
  <c r="Q25"/>
  <c r="Q24"/>
  <c r="Q23"/>
  <c r="Q22"/>
  <c r="Q20"/>
  <c r="Q19"/>
  <c r="Q18"/>
  <c r="Q17"/>
  <c r="Q15"/>
  <c r="Q14"/>
  <c r="Q13"/>
  <c r="Q12"/>
  <c r="Q11"/>
  <c r="Q10"/>
  <c r="Q9"/>
  <c r="Q8"/>
  <c r="Q7"/>
  <c r="Q6"/>
  <c r="Q5"/>
  <c r="Q4"/>
  <c r="P61"/>
  <c r="P60"/>
  <c r="P59"/>
  <c r="P58"/>
  <c r="P57"/>
  <c r="P56"/>
  <c r="Q56" s="1"/>
  <c r="P55"/>
  <c r="Q55" s="1"/>
  <c r="P54"/>
  <c r="P53"/>
  <c r="P52"/>
  <c r="P47"/>
  <c r="Q47" s="1"/>
  <c r="P43"/>
  <c r="P41"/>
  <c r="P34"/>
  <c r="P33"/>
  <c r="P32"/>
  <c r="P31"/>
  <c r="P30"/>
  <c r="P29"/>
  <c r="P25"/>
  <c r="P24"/>
  <c r="P23"/>
  <c r="P22"/>
  <c r="P21"/>
  <c r="Q21" s="1"/>
  <c r="P20"/>
  <c r="P19"/>
  <c r="P18"/>
  <c r="P17"/>
  <c r="P16"/>
  <c r="Q16" s="1"/>
  <c r="P15"/>
  <c r="P14"/>
  <c r="P13"/>
  <c r="P12"/>
  <c r="P11"/>
  <c r="P10"/>
  <c r="P9"/>
  <c r="P8"/>
  <c r="P7"/>
  <c r="P6"/>
  <c r="P5"/>
  <c r="P4"/>
  <c r="O79" l="1"/>
  <c r="P79" s="1"/>
  <c r="Q79" s="1"/>
  <c r="O78"/>
  <c r="P78" s="1"/>
  <c r="Q78" s="1"/>
  <c r="O77"/>
  <c r="P77" s="1"/>
  <c r="Q77" s="1"/>
  <c r="O76" l="1"/>
  <c r="P76" s="1"/>
  <c r="Q76" s="1"/>
  <c r="O75"/>
  <c r="P75" s="1"/>
  <c r="Q75" s="1"/>
  <c r="O74" l="1"/>
  <c r="P74" s="1"/>
  <c r="Q74" s="1"/>
  <c r="O73"/>
  <c r="P73" s="1"/>
  <c r="Q73" s="1"/>
  <c r="O72"/>
  <c r="P72" s="1"/>
  <c r="Q72" s="1"/>
  <c r="O71"/>
  <c r="P71" s="1"/>
  <c r="Q71" s="1"/>
  <c r="O70"/>
  <c r="P70" s="1"/>
  <c r="Q70" s="1"/>
  <c r="O69"/>
  <c r="P69" s="1"/>
  <c r="Q69" s="1"/>
  <c r="O68"/>
  <c r="P68" s="1"/>
  <c r="Q68" s="1"/>
  <c r="O67"/>
  <c r="P67" s="1"/>
  <c r="Q67" s="1"/>
  <c r="O66"/>
  <c r="P66" s="1"/>
  <c r="Q66" s="1"/>
  <c r="A68"/>
  <c r="A69" s="1"/>
  <c r="A70" s="1"/>
  <c r="A71" s="1"/>
  <c r="A72" s="1"/>
  <c r="A73" s="1"/>
  <c r="A74" s="1"/>
  <c r="A75" s="1"/>
  <c r="A76" s="1"/>
  <c r="A77" s="1"/>
  <c r="A78" s="1"/>
  <c r="A79" s="1"/>
  <c r="A67"/>
  <c r="A66"/>
  <c r="O65"/>
  <c r="P65" s="1"/>
  <c r="Q65" s="1"/>
  <c r="C65"/>
  <c r="O64"/>
  <c r="P64" s="1"/>
  <c r="Q64" s="1"/>
  <c r="C64"/>
  <c r="O63"/>
  <c r="P63" s="1"/>
  <c r="Q63" s="1"/>
  <c r="C63"/>
  <c r="O62"/>
  <c r="P62" s="1"/>
  <c r="C62"/>
  <c r="Q62" l="1"/>
  <c r="N61"/>
  <c r="N60"/>
  <c r="N59"/>
  <c r="N58"/>
  <c r="N57"/>
  <c r="N56"/>
  <c r="N55"/>
  <c r="N54"/>
  <c r="N53"/>
  <c r="N52"/>
  <c r="N47"/>
  <c r="N43"/>
  <c r="N41"/>
  <c r="N34"/>
  <c r="N33"/>
  <c r="N32"/>
  <c r="N31"/>
  <c r="N30"/>
  <c r="N29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 l="1"/>
  <c r="J4"/>
  <c r="H69"/>
  <c r="H68"/>
  <c r="H67"/>
  <c r="H66"/>
  <c r="M61"/>
  <c r="K61"/>
  <c r="O61" s="1"/>
  <c r="J61"/>
  <c r="G61"/>
  <c r="H61" s="1"/>
  <c r="J60"/>
  <c r="K60" s="1"/>
  <c r="H60"/>
  <c r="G60"/>
  <c r="M59"/>
  <c r="K59"/>
  <c r="O59" s="1"/>
  <c r="J59"/>
  <c r="G59"/>
  <c r="H59" s="1"/>
  <c r="J58"/>
  <c r="K58" s="1"/>
  <c r="H58"/>
  <c r="G58"/>
  <c r="M57"/>
  <c r="K57"/>
  <c r="O57" s="1"/>
  <c r="J57"/>
  <c r="G57"/>
  <c r="H57" s="1"/>
  <c r="J56"/>
  <c r="K56" s="1"/>
  <c r="H56"/>
  <c r="G56"/>
  <c r="M55"/>
  <c r="K55"/>
  <c r="O55" s="1"/>
  <c r="J55"/>
  <c r="G55"/>
  <c r="H55" s="1"/>
  <c r="J54"/>
  <c r="K54" s="1"/>
  <c r="H54"/>
  <c r="G54"/>
  <c r="M53"/>
  <c r="K53"/>
  <c r="O53" s="1"/>
  <c r="J53"/>
  <c r="G53"/>
  <c r="H53" s="1"/>
  <c r="J52"/>
  <c r="K52" s="1"/>
  <c r="H52"/>
  <c r="G52"/>
  <c r="M51"/>
  <c r="K51"/>
  <c r="O51" s="1"/>
  <c r="J51"/>
  <c r="G51"/>
  <c r="H51" s="1"/>
  <c r="J50"/>
  <c r="K50" s="1"/>
  <c r="H50"/>
  <c r="G50"/>
  <c r="K49"/>
  <c r="O49" s="1"/>
  <c r="J49"/>
  <c r="G49"/>
  <c r="H49" s="1"/>
  <c r="J48"/>
  <c r="K48" s="1"/>
  <c r="H48"/>
  <c r="G48"/>
  <c r="M47"/>
  <c r="K47"/>
  <c r="O47" s="1"/>
  <c r="J47"/>
  <c r="G47"/>
  <c r="H47" s="1"/>
  <c r="J46"/>
  <c r="K46" s="1"/>
  <c r="G46"/>
  <c r="H46" s="1"/>
  <c r="J45"/>
  <c r="K45" s="1"/>
  <c r="G45"/>
  <c r="H45" s="1"/>
  <c r="J44"/>
  <c r="K44" s="1"/>
  <c r="G44"/>
  <c r="H44" s="1"/>
  <c r="M43"/>
  <c r="K43"/>
  <c r="O43" s="1"/>
  <c r="J43"/>
  <c r="G43"/>
  <c r="H43" s="1"/>
  <c r="J42"/>
  <c r="K42" s="1"/>
  <c r="H42"/>
  <c r="G42"/>
  <c r="M41"/>
  <c r="K41"/>
  <c r="O41" s="1"/>
  <c r="J41"/>
  <c r="G41"/>
  <c r="H41" s="1"/>
  <c r="J40"/>
  <c r="K40" s="1"/>
  <c r="H40"/>
  <c r="G40"/>
  <c r="J39"/>
  <c r="K39" s="1"/>
  <c r="G39"/>
  <c r="H39" s="1"/>
  <c r="J38"/>
  <c r="K38" s="1"/>
  <c r="G38"/>
  <c r="H38" s="1"/>
  <c r="K37"/>
  <c r="O37" s="1"/>
  <c r="J37"/>
  <c r="G37"/>
  <c r="H37" s="1"/>
  <c r="J36"/>
  <c r="K36" s="1"/>
  <c r="H36"/>
  <c r="G36"/>
  <c r="J35"/>
  <c r="K35" s="1"/>
  <c r="G35"/>
  <c r="H35" s="1"/>
  <c r="J34"/>
  <c r="K34" s="1"/>
  <c r="H34"/>
  <c r="G34"/>
  <c r="M33"/>
  <c r="K33"/>
  <c r="O33" s="1"/>
  <c r="J33"/>
  <c r="G33"/>
  <c r="H33" s="1"/>
  <c r="J32"/>
  <c r="K32" s="1"/>
  <c r="H32"/>
  <c r="G32"/>
  <c r="M31"/>
  <c r="K31"/>
  <c r="O31" s="1"/>
  <c r="J31"/>
  <c r="G31"/>
  <c r="H31" s="1"/>
  <c r="J30"/>
  <c r="K30" s="1"/>
  <c r="H30"/>
  <c r="G30"/>
  <c r="M29"/>
  <c r="K29"/>
  <c r="O29" s="1"/>
  <c r="J29"/>
  <c r="G29"/>
  <c r="H29" s="1"/>
  <c r="J28"/>
  <c r="K28" s="1"/>
  <c r="G28"/>
  <c r="H28" s="1"/>
  <c r="K27"/>
  <c r="O27" s="1"/>
  <c r="J27"/>
  <c r="G27"/>
  <c r="H27" s="1"/>
  <c r="J26"/>
  <c r="K26" s="1"/>
  <c r="H26"/>
  <c r="G26"/>
  <c r="M25"/>
  <c r="K25"/>
  <c r="O25" s="1"/>
  <c r="J25"/>
  <c r="G25"/>
  <c r="H25" s="1"/>
  <c r="J24"/>
  <c r="K24" s="1"/>
  <c r="H24"/>
  <c r="G24"/>
  <c r="M23"/>
  <c r="K23"/>
  <c r="O23" s="1"/>
  <c r="J23"/>
  <c r="G23"/>
  <c r="H23" s="1"/>
  <c r="J22"/>
  <c r="K22" s="1"/>
  <c r="H22"/>
  <c r="G22"/>
  <c r="M21"/>
  <c r="K21"/>
  <c r="O21" s="1"/>
  <c r="J21"/>
  <c r="G21"/>
  <c r="H21" s="1"/>
  <c r="J20"/>
  <c r="K20" s="1"/>
  <c r="H20"/>
  <c r="G20"/>
  <c r="M19"/>
  <c r="K19"/>
  <c r="O19" s="1"/>
  <c r="J19"/>
  <c r="G19"/>
  <c r="H19" s="1"/>
  <c r="J18"/>
  <c r="K18" s="1"/>
  <c r="H18"/>
  <c r="G18"/>
  <c r="K17"/>
  <c r="O17" s="1"/>
  <c r="J17"/>
  <c r="G17"/>
  <c r="H17" s="1"/>
  <c r="J16"/>
  <c r="K16" s="1"/>
  <c r="H16"/>
  <c r="G16"/>
  <c r="K15"/>
  <c r="O15" s="1"/>
  <c r="J15"/>
  <c r="G15"/>
  <c r="H15" s="1"/>
  <c r="J14"/>
  <c r="K14" s="1"/>
  <c r="H14"/>
  <c r="G14"/>
  <c r="M13"/>
  <c r="K13"/>
  <c r="O13" s="1"/>
  <c r="J13"/>
  <c r="G13"/>
  <c r="H13" s="1"/>
  <c r="J12"/>
  <c r="K12" s="1"/>
  <c r="H12"/>
  <c r="G12"/>
  <c r="J11"/>
  <c r="K11" s="1"/>
  <c r="G11"/>
  <c r="H11" s="1"/>
  <c r="J10"/>
  <c r="K10" s="1"/>
  <c r="H10"/>
  <c r="G10"/>
  <c r="J9"/>
  <c r="K9" s="1"/>
  <c r="G9"/>
  <c r="H9" s="1"/>
  <c r="J8"/>
  <c r="K8" s="1"/>
  <c r="H8"/>
  <c r="G8"/>
  <c r="K7"/>
  <c r="O7" s="1"/>
  <c r="J7"/>
  <c r="G7"/>
  <c r="H7" s="1"/>
  <c r="J6"/>
  <c r="K6" s="1"/>
  <c r="G6"/>
  <c r="H6" s="1"/>
  <c r="J5"/>
  <c r="K5" s="1"/>
  <c r="G5"/>
  <c r="H5" s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30" s="1"/>
  <c r="A31" s="1"/>
  <c r="A32" s="1"/>
  <c r="A33" s="1"/>
  <c r="A34" s="1"/>
  <c r="A53" s="1"/>
  <c r="A54" s="1"/>
  <c r="A55" s="1"/>
  <c r="A56" s="1"/>
  <c r="A57" s="1"/>
  <c r="A58" s="1"/>
  <c r="A59" s="1"/>
  <c r="A60" s="1"/>
  <c r="A61" s="1"/>
  <c r="K4"/>
  <c r="G4"/>
  <c r="H4" s="1"/>
  <c r="P49" l="1"/>
  <c r="Q49" s="1"/>
  <c r="N49"/>
  <c r="M49"/>
  <c r="P51"/>
  <c r="Q51" s="1"/>
  <c r="N51"/>
  <c r="O45"/>
  <c r="M45"/>
  <c r="O35"/>
  <c r="M35"/>
  <c r="O39"/>
  <c r="M39"/>
  <c r="P37"/>
  <c r="Q37" s="1"/>
  <c r="N37"/>
  <c r="M37"/>
  <c r="M27"/>
  <c r="P27"/>
  <c r="Q27" s="1"/>
  <c r="N27"/>
  <c r="O5"/>
  <c r="M5"/>
  <c r="S15"/>
  <c r="U15" s="1"/>
  <c r="S19"/>
  <c r="U19" s="1"/>
  <c r="M28"/>
  <c r="O28"/>
  <c r="S35"/>
  <c r="U35" s="1"/>
  <c r="M36"/>
  <c r="O36"/>
  <c r="S43"/>
  <c r="U43" s="1"/>
  <c r="M52"/>
  <c r="O52"/>
  <c r="S59"/>
  <c r="U59" s="1"/>
  <c r="M60"/>
  <c r="O60"/>
  <c r="O11"/>
  <c r="M11"/>
  <c r="M16"/>
  <c r="O16"/>
  <c r="S21"/>
  <c r="U21" s="1"/>
  <c r="M22"/>
  <c r="O22"/>
  <c r="S29"/>
  <c r="U29" s="1"/>
  <c r="M30"/>
  <c r="O30"/>
  <c r="S37"/>
  <c r="U37" s="1"/>
  <c r="M46"/>
  <c r="O46"/>
  <c r="S53"/>
  <c r="U53" s="1"/>
  <c r="M54"/>
  <c r="O54"/>
  <c r="S61"/>
  <c r="U61" s="1"/>
  <c r="M6"/>
  <c r="O6"/>
  <c r="O9"/>
  <c r="M9"/>
  <c r="M12"/>
  <c r="O12"/>
  <c r="S17"/>
  <c r="U17" s="1"/>
  <c r="S23"/>
  <c r="U23" s="1"/>
  <c r="M24"/>
  <c r="O24"/>
  <c r="S31"/>
  <c r="U31" s="1"/>
  <c r="M32"/>
  <c r="O32"/>
  <c r="S39"/>
  <c r="U39" s="1"/>
  <c r="M40"/>
  <c r="O40"/>
  <c r="S47"/>
  <c r="U47" s="1"/>
  <c r="M48"/>
  <c r="O48"/>
  <c r="S55"/>
  <c r="U55" s="1"/>
  <c r="M56"/>
  <c r="O56"/>
  <c r="M8"/>
  <c r="O8"/>
  <c r="M20"/>
  <c r="O20"/>
  <c r="S27"/>
  <c r="U27" s="1"/>
  <c r="M44"/>
  <c r="O44"/>
  <c r="S51"/>
  <c r="U51" s="1"/>
  <c r="M38"/>
  <c r="O38"/>
  <c r="M4"/>
  <c r="O4"/>
  <c r="S7"/>
  <c r="U7" s="1"/>
  <c r="M10"/>
  <c r="O10"/>
  <c r="S13"/>
  <c r="U13" s="1"/>
  <c r="M14"/>
  <c r="O14"/>
  <c r="M18"/>
  <c r="O18"/>
  <c r="S25"/>
  <c r="U25" s="1"/>
  <c r="M26"/>
  <c r="O26"/>
  <c r="S33"/>
  <c r="U33" s="1"/>
  <c r="M34"/>
  <c r="O34"/>
  <c r="S41"/>
  <c r="U41" s="1"/>
  <c r="M42"/>
  <c r="O42"/>
  <c r="S49"/>
  <c r="U49" s="1"/>
  <c r="M50"/>
  <c r="O50"/>
  <c r="S57"/>
  <c r="U57" s="1"/>
  <c r="M58"/>
  <c r="O58"/>
  <c r="M7"/>
  <c r="M15"/>
  <c r="M17"/>
  <c r="P50" l="1"/>
  <c r="Q50" s="1"/>
  <c r="N50"/>
  <c r="P48"/>
  <c r="Q48" s="1"/>
  <c r="N48"/>
  <c r="P46"/>
  <c r="Q46" s="1"/>
  <c r="N46"/>
  <c r="P45"/>
  <c r="Q45" s="1"/>
  <c r="N45"/>
  <c r="P44"/>
  <c r="Q44" s="1"/>
  <c r="N44"/>
  <c r="S45"/>
  <c r="U45" s="1"/>
  <c r="P42"/>
  <c r="Q42" s="1"/>
  <c r="N42"/>
  <c r="P35"/>
  <c r="Q35" s="1"/>
  <c r="N35"/>
  <c r="P38"/>
  <c r="Q38" s="1"/>
  <c r="N38"/>
  <c r="P40"/>
  <c r="Q40" s="1"/>
  <c r="N40"/>
  <c r="P36"/>
  <c r="Q36" s="1"/>
  <c r="N36"/>
  <c r="P39"/>
  <c r="Q39" s="1"/>
  <c r="N39"/>
  <c r="P26"/>
  <c r="N26"/>
  <c r="P28"/>
  <c r="Q28" s="1"/>
  <c r="N28"/>
  <c r="S11"/>
  <c r="U11" s="1"/>
  <c r="S14"/>
  <c r="U14" s="1"/>
  <c r="S10"/>
  <c r="U10" s="1"/>
  <c r="S4"/>
  <c r="U4" s="1"/>
  <c r="S8"/>
  <c r="U8" s="1"/>
  <c r="S12"/>
  <c r="U12" s="1"/>
  <c r="S6"/>
  <c r="U6" s="1"/>
  <c r="S54"/>
  <c r="U54" s="1"/>
  <c r="S46"/>
  <c r="U46" s="1"/>
  <c r="S9"/>
  <c r="U9" s="1"/>
  <c r="S5"/>
  <c r="U5" s="1"/>
  <c r="S58"/>
  <c r="U58" s="1"/>
  <c r="S50"/>
  <c r="U50" s="1"/>
  <c r="S42"/>
  <c r="U42" s="1"/>
  <c r="S34"/>
  <c r="U34" s="1"/>
  <c r="S26"/>
  <c r="U26" s="1"/>
  <c r="S18"/>
  <c r="U18" s="1"/>
  <c r="S38"/>
  <c r="U38" s="1"/>
  <c r="S44"/>
  <c r="U44" s="1"/>
  <c r="S20"/>
  <c r="U20" s="1"/>
  <c r="S56"/>
  <c r="U56" s="1"/>
  <c r="S48"/>
  <c r="U48" s="1"/>
  <c r="S40"/>
  <c r="U40" s="1"/>
  <c r="S32"/>
  <c r="U32" s="1"/>
  <c r="S24"/>
  <c r="U24" s="1"/>
  <c r="S30"/>
  <c r="U30" s="1"/>
  <c r="S22"/>
  <c r="U22" s="1"/>
  <c r="S16"/>
  <c r="U16" s="1"/>
  <c r="S60"/>
  <c r="U60" s="1"/>
  <c r="S52"/>
  <c r="U52" s="1"/>
  <c r="S36"/>
  <c r="U36" s="1"/>
  <c r="S28"/>
  <c r="U28" s="1"/>
  <c r="Q26" l="1"/>
  <c r="Q83" s="1"/>
  <c r="P83"/>
  <c r="U63"/>
</calcChain>
</file>

<file path=xl/sharedStrings.xml><?xml version="1.0" encoding="utf-8"?>
<sst xmlns="http://schemas.openxmlformats.org/spreadsheetml/2006/main" count="222" uniqueCount="103">
  <si>
    <t>ITEM</t>
  </si>
  <si>
    <t>DESCRIÇÃO</t>
  </si>
  <si>
    <t>UNID.</t>
  </si>
  <si>
    <t>QUANT.</t>
  </si>
  <si>
    <t>novo valor</t>
  </si>
  <si>
    <t>MÃO DE OBRA - CONSTRUÇÃO - RDA E RDS</t>
  </si>
  <si>
    <t>US</t>
  </si>
  <si>
    <t>ALÇA PRE-FORMADA CA/CAL 70 MM2</t>
  </si>
  <si>
    <t>PÇ</t>
  </si>
  <si>
    <t>ANEL CAIXA ZA PREMOMOLDADO</t>
  </si>
  <si>
    <t>ARO COM TAMPA ARTICULADA CAIXA ZA</t>
  </si>
  <si>
    <t>CJ</t>
  </si>
  <si>
    <t>ARAME AÇO DN 2,76 MM (12) BAIXO TEOR CAR</t>
  </si>
  <si>
    <t>KG</t>
  </si>
  <si>
    <t>BASE 10 A PRA RELÉ FOTOELÉTRICO</t>
  </si>
  <si>
    <t>BRAÇO IP TIPO CURTO</t>
  </si>
  <si>
    <t>BRAÇO IP TIPO MÉDIO</t>
  </si>
  <si>
    <t>CABEÇOTE  PARA ELETRODUTO 2P</t>
  </si>
  <si>
    <t>CABO CU 1 X 1,5 MM2 CL2 EPR/XLPE 0,6/1KV</t>
  </si>
  <si>
    <t>M</t>
  </si>
  <si>
    <t>CABO CU 1 X 16 MM2 01KV</t>
  </si>
  <si>
    <t>CABO DUPLEX CA 1 X 1 X 16 + 16 MM2 0,6 / 1KV</t>
  </si>
  <si>
    <t>CABO QUADRIPLEX CA 3X1X70 + 70 MM2 0,6 / 1 KV</t>
  </si>
  <si>
    <t>CINTA AÇO D 170 MM S/ PARAFUSO</t>
  </si>
  <si>
    <t>CINTA AÇO D 210 MM S/ PARAFUSO</t>
  </si>
  <si>
    <t>CINTA AÇO D 230 MM S/ PARAFUSO</t>
  </si>
  <si>
    <t>CINTA AÇO D 240 MM S/ PARAFUSO</t>
  </si>
  <si>
    <t>CONCECTOR CUNH CU ITEM 2</t>
  </si>
  <si>
    <t>CONECTOR DE PERFURAÇÃO AL/CU 16 - 70 / 1,5 - 6 RDS</t>
  </si>
  <si>
    <t>CONECTOR DE PERFURAÇÃO 35 - 120 MM2 / 1,5 MM2</t>
  </si>
  <si>
    <t>CONECTOR TERMINAL PRESSÃO 16 MM2</t>
  </si>
  <si>
    <t>CONECTOR ATERRAMENTO  CU 25 - 70 MM2 AÇO 6,4 - 9,5 MM</t>
  </si>
  <si>
    <t>DISJUNTOR BIPOLAR 40A 220V 10KA</t>
  </si>
  <si>
    <t>DISJUNTOR BIPOLAR 60 A 220 VCA 10 KA</t>
  </si>
  <si>
    <t>DISJUNTOR TRIPOLAR 40A 220VCA 10KA</t>
  </si>
  <si>
    <t>DUTO PEAD CORRUGADO DEN 32MM</t>
  </si>
  <si>
    <t>DUTO PEAD CORRUGADO DEN 63 MM</t>
  </si>
  <si>
    <t>ELETRODUTO AÇO ZINCADO 2P  COM LUVA</t>
  </si>
  <si>
    <t>ELETRODUTO PVC 2P COM LUVA</t>
  </si>
  <si>
    <t>FITA ISOLANTE 19 MM X 10 M AUTOFUSÃO</t>
  </si>
  <si>
    <t>HASTE DE ATERRAMENTO 2400 MM AÇO</t>
  </si>
  <si>
    <t>LÂMPADA VS 250 W AP E - 40</t>
  </si>
  <si>
    <t>LÂMPADA VS 100 W AP E - 40 TUBULAR</t>
  </si>
  <si>
    <t>LUMINÁRRIA COM EQUIPAMENTO VS 100 W - VIDRO PLANO</t>
  </si>
  <si>
    <t>LUMINÁRIA COM EQUIPAMENTO VS 250W TUBULAR</t>
  </si>
  <si>
    <t>OLHAL PARA PARAFUSO 50 KN</t>
  </si>
  <si>
    <t>PADRÃO DE ENTRADA CX. C/ LENTE DISJ. BIFÁSICO 40A MONTADO EM POSTE</t>
  </si>
  <si>
    <t>PADRAO TRIFASICO 40A CX C/ LENTE INSTALADO EM POSTE</t>
  </si>
  <si>
    <t>PARAFUSO CAB ABAUL PESC QUAD M 16 X 45 MM</t>
  </si>
  <si>
    <t>PARAFUSO CAB ABAUL PESC QUAD M 16 X 70 MM</t>
  </si>
  <si>
    <t>PARAFUSO CAB PORCA QUADRADA M 16 X 250 MM</t>
  </si>
  <si>
    <t>POSTE AÇO CÔNICO CONTÍNUO 6 M</t>
  </si>
  <si>
    <t>POSTE AÇO IP OCTOG ENGAST 11,3M P/ CHIC/SEÇÃO RETA</t>
  </si>
  <si>
    <t>POSTE CONCRETO CIRCULAR 11 M 300 DAN</t>
  </si>
  <si>
    <t>REATOR LAMPADA VS 100W INTERNO</t>
  </si>
  <si>
    <t>REATOR LAMPADA VS 250W INTEGRADO</t>
  </si>
  <si>
    <t>RELÉ FOTOELÉTRICO ELETRÔNICO 105 - 305 V</t>
  </si>
  <si>
    <t>SAPATILHA</t>
  </si>
  <si>
    <t>SUPORTE IP 2 LUMINÁRIAS POSTE AÇO CONIC CONT 3 / 10 M</t>
  </si>
  <si>
    <t>Luminária Led para IP com potência nominal máxima adimitida de 50 W</t>
  </si>
  <si>
    <t>Luminária Led para IP com potência nominal máxima adimitida de 60 W</t>
  </si>
  <si>
    <t>Luminária Led para IP com potência nominal máxima adimitida de 90 W</t>
  </si>
  <si>
    <t xml:space="preserve">Luminária Led para IP com potência nominal máxima adimitida de 150 W </t>
  </si>
  <si>
    <t>Luminária Led para IP com potência nominal máxima adimitida de 180 W</t>
  </si>
  <si>
    <t>Luminária Led para IP com potência nominal máxima adimitida de 200 W</t>
  </si>
  <si>
    <t>Luminária Led para IP com potência nominal máxima adimitida de 240 W</t>
  </si>
  <si>
    <t>Sem BDI</t>
  </si>
  <si>
    <t>PADRÃO DE ENTRADA CX. C/ LENTE DISJ. BIFÁSICO 63A MONTADO EM POSTE</t>
  </si>
  <si>
    <t>PADRAO TRIFASICO 63A CX C/ LENTE INSTALADO EM POSTE</t>
  </si>
  <si>
    <t>Referência</t>
  </si>
  <si>
    <t xml:space="preserve">Contrato 33-2020 </t>
  </si>
  <si>
    <t>Contrato 33-2020 - TA 05</t>
  </si>
  <si>
    <t xml:space="preserve">ANEL CX ZB CONC PREMOLD                 </t>
  </si>
  <si>
    <t xml:space="preserve">PC   </t>
  </si>
  <si>
    <t>Contrato 57-2023</t>
  </si>
  <si>
    <t xml:space="preserve">ARO C/ TAMPA ART CX  ZB PAS             </t>
  </si>
  <si>
    <t xml:space="preserve">CJ   </t>
  </si>
  <si>
    <t xml:space="preserve">CB AL  1X  70MM2 1KV                    </t>
  </si>
  <si>
    <t xml:space="preserve">M    </t>
  </si>
  <si>
    <t xml:space="preserve">DUTO PEAD CORRUGADO DEN 125MM           </t>
  </si>
  <si>
    <t>POSTE CONICO RETO 12M POL ACO ENG.      (Octogonal tipo instalados na av Álvaro José dos Santos)</t>
  </si>
  <si>
    <t xml:space="preserve">PÇ   </t>
  </si>
  <si>
    <t xml:space="preserve">SUPORTE NIVELADOR DE LUMINÁRIAS         </t>
  </si>
  <si>
    <t xml:space="preserve">PROJETOR DE LED 330 WATTS               </t>
  </si>
  <si>
    <t>Contrato 188 -2023</t>
  </si>
  <si>
    <t>SUPORTE PARA 2 PROJETORES</t>
  </si>
  <si>
    <t>SUPORTE PARA 6 PROJETORES</t>
  </si>
  <si>
    <r>
      <rPr>
        <sz val="10"/>
        <rFont val="Arial MT"/>
        <family val="2"/>
      </rPr>
      <t>PÇ</t>
    </r>
  </si>
  <si>
    <t>ARP 066-2023</t>
  </si>
  <si>
    <t>POSTE CONICO RETO 12M POL ACO ENG. (Tipo Avenida Coração de Estudante - Mor da Lapinha)</t>
  </si>
  <si>
    <r>
      <rPr>
        <sz val="10"/>
        <rFont val="Arial MT"/>
        <family val="2"/>
      </rPr>
      <t>SUPORTE IP 1 LUMINARIA POSTE RC OU AÇO</t>
    </r>
  </si>
  <si>
    <t>Refletor (embutido de solo) para destaque de vegetação tipo palmeira (até 10m) com potência nominal em torno de 24 W</t>
  </si>
  <si>
    <t>ARP 086-2023</t>
  </si>
  <si>
    <t>Holofotes Led de 100 W</t>
  </si>
  <si>
    <t>Holofotes Led de 200 W</t>
  </si>
  <si>
    <t>Valor Unitário</t>
  </si>
  <si>
    <t>Valor Total</t>
  </si>
  <si>
    <t xml:space="preserve">COMPOSIÇÃO DO ITEM 03 - REPOSIÇÃO DE ITENS DANIFICADOS </t>
  </si>
  <si>
    <t>VALOR TOTAL &gt;&gt;</t>
  </si>
  <si>
    <t>R$</t>
  </si>
  <si>
    <t>* Este anexo será utilizado na definição do item 03 da planiha orçametária (anexo 01) - Referente ao valor destinado à reposição de itens danificados</t>
  </si>
  <si>
    <t>R$ com INCC-M *</t>
  </si>
  <si>
    <t>Valor Total Corrigido INCC-M *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</si>
</sst>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0"/>
      <name val="Arial MT"/>
      <family val="2"/>
    </font>
    <font>
      <sz val="10"/>
      <name val="Arial MT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0" fontId="2" fillId="3" borderId="1" xfId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center"/>
    </xf>
    <xf numFmtId="0" fontId="0" fillId="6" borderId="4" xfId="0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4" fillId="6" borderId="3" xfId="0" applyFont="1" applyFill="1" applyBorder="1" applyAlignment="1">
      <alignment horizontal="center" vertical="top" wrapText="1"/>
    </xf>
    <xf numFmtId="0" fontId="0" fillId="6" borderId="0" xfId="0" applyFill="1" applyAlignment="1">
      <alignment horizontal="center"/>
    </xf>
    <xf numFmtId="0" fontId="0" fillId="7" borderId="1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0" fillId="7" borderId="1" xfId="0" applyNumberForma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top" wrapText="1"/>
    </xf>
    <xf numFmtId="4" fontId="0" fillId="6" borderId="2" xfId="0" applyNumberForma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/>
    </xf>
    <xf numFmtId="4" fontId="0" fillId="7" borderId="1" xfId="0" applyNumberFormat="1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Normal" xfId="0" builtinId="0"/>
    <cellStyle name="Normal_Plan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QUIVOS%20SEOS/PASTA%20CONTRATOS/Contratos%20-%20OBRAS%20VIGENTES/Contratos%20Diversos/Ilumina&#231;&#227;o%20P&#250;blica/CONTRATOS%20DE%20IP%20VIGENTES/Contrato%20033-2020%20-%20Manuten&#231;&#227;o%20de%20Ilumina&#231;&#227;o/TA%2005%20-%20inclus&#227;o%20de%20postes%20de%2014%20m%20e%20chicotes/Comp%20v%20uni%20TA%200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57-2023-PE24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188-2023-PE110-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RP%20066.2023%20PE%2089-202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ARP%20086.23%20-%20PE%20109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 valores TA 05"/>
      <sheetName val="Valor do TA"/>
      <sheetName val="histórico ajustes contrato"/>
      <sheetName val="Plan3"/>
    </sheetNames>
    <sheetDataSet>
      <sheetData sheetId="0" refreshError="1"/>
      <sheetData sheetId="1" refreshError="1">
        <row r="12">
          <cell r="B12" t="str">
            <v>Poste Reto Octogonal 14 metros (alt livre 12,5 metros)</v>
          </cell>
          <cell r="H12">
            <v>3196.8410763922043</v>
          </cell>
        </row>
        <row r="13">
          <cell r="B13" t="str">
            <v>Poste de Aço Octogonal 16 metros (alt livre 14 metros)</v>
          </cell>
          <cell r="H13">
            <v>4855.5175659709575</v>
          </cell>
        </row>
        <row r="14">
          <cell r="B14" t="str">
            <v>Chicote Simples - Suporte S 01 de topo - 76 mm</v>
          </cell>
          <cell r="H14">
            <v>534.72225521463668</v>
          </cell>
        </row>
        <row r="16">
          <cell r="B16" t="str">
            <v>Chicote Duplo - Suporte S 02 de topo - 76 mm</v>
          </cell>
          <cell r="H16">
            <v>781.38339727216362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OTAL"/>
      <sheetName val="OS25LS1"/>
      <sheetName val="OS47LS10"/>
    </sheetNames>
    <sheetDataSet>
      <sheetData sheetId="0">
        <row r="2">
          <cell r="F2">
            <v>264.02351851554403</v>
          </cell>
        </row>
        <row r="5">
          <cell r="F5">
            <v>407.86623951080458</v>
          </cell>
        </row>
        <row r="11">
          <cell r="F11">
            <v>11.95854220194752</v>
          </cell>
        </row>
        <row r="22">
          <cell r="F22">
            <v>12.31576750243244</v>
          </cell>
        </row>
        <row r="47">
          <cell r="F47">
            <v>3127.0822375306011</v>
          </cell>
        </row>
        <row r="49">
          <cell r="F49">
            <v>46.286192505688767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OTAL"/>
      <sheetName val="45.1"/>
      <sheetName val="45.10"/>
      <sheetName val="45.11"/>
      <sheetName val="45.12"/>
      <sheetName val="45.2"/>
      <sheetName val="45.3"/>
      <sheetName val="45.4"/>
      <sheetName val="45.5"/>
      <sheetName val="45.6"/>
      <sheetName val="45.7"/>
      <sheetName val="45.8"/>
      <sheetName val="45.9"/>
    </sheetNames>
    <sheetDataSet>
      <sheetData sheetId="0">
        <row r="77">
          <cell r="G77">
            <v>1109.2072222222221</v>
          </cell>
        </row>
        <row r="80">
          <cell r="G80">
            <v>137.59333333333331</v>
          </cell>
        </row>
        <row r="81">
          <cell r="G81">
            <v>412.79500000000002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omparativo val unit PE 089.23"/>
    </sheetNames>
    <sheetDataSet>
      <sheetData sheetId="0">
        <row r="61">
          <cell r="H61">
            <v>1979.12</v>
          </cell>
        </row>
        <row r="64">
          <cell r="H64">
            <v>105.52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ntrole saldo ARP 086.2023"/>
    </sheetNames>
    <sheetDataSet>
      <sheetData sheetId="0">
        <row r="33">
          <cell r="F33">
            <v>474.16859964076281</v>
          </cell>
        </row>
        <row r="34">
          <cell r="F34">
            <v>600.38454811102804</v>
          </cell>
        </row>
        <row r="35">
          <cell r="F35">
            <v>208.53661986301626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87"/>
  <sheetViews>
    <sheetView tabSelected="1" view="pageBreakPreview" topLeftCell="A2" zoomScale="60" zoomScaleNormal="100" workbookViewId="0">
      <selection activeCell="A82" sqref="A82"/>
    </sheetView>
  </sheetViews>
  <sheetFormatPr defaultRowHeight="15"/>
  <cols>
    <col min="1" max="1" width="5.28515625" style="9" bestFit="1" customWidth="1"/>
    <col min="2" max="2" width="18" style="9" customWidth="1"/>
    <col min="3" max="3" width="90.5703125" style="9" bestFit="1" customWidth="1"/>
    <col min="4" max="4" width="9.140625" style="9"/>
    <col min="5" max="5" width="26.28515625" style="9" customWidth="1"/>
    <col min="6" max="6" width="17.42578125" style="9" hidden="1" customWidth="1"/>
    <col min="7" max="7" width="19.7109375" style="9" hidden="1" customWidth="1"/>
    <col min="8" max="8" width="23.5703125" style="9" hidden="1" customWidth="1"/>
    <col min="9" max="9" width="19.5703125" style="9" hidden="1" customWidth="1"/>
    <col min="10" max="10" width="20.42578125" style="9" hidden="1" customWidth="1"/>
    <col min="11" max="11" width="18.28515625" style="9" hidden="1" customWidth="1"/>
    <col min="12" max="12" width="13" style="9" hidden="1" customWidth="1"/>
    <col min="13" max="13" width="15.7109375" style="9" hidden="1" customWidth="1"/>
    <col min="14" max="14" width="14.140625" style="9" hidden="1" customWidth="1"/>
    <col min="15" max="15" width="15.5703125" style="9" customWidth="1"/>
    <col min="16" max="16" width="12.5703125" style="9" customWidth="1"/>
    <col min="17" max="17" width="28.28515625" style="9" bestFit="1" customWidth="1"/>
    <col min="18" max="18" width="9.140625" style="9"/>
    <col min="19" max="20" width="0" style="9" hidden="1" customWidth="1"/>
    <col min="21" max="21" width="10.140625" style="9" hidden="1" customWidth="1"/>
    <col min="22" max="22" width="10.140625" style="9" bestFit="1" customWidth="1"/>
    <col min="23" max="16384" width="9.140625" style="9"/>
  </cols>
  <sheetData>
    <row r="1" spans="1:21" hidden="1"/>
    <row r="2" spans="1:21" ht="34.5" customHeight="1">
      <c r="A2" s="47" t="s">
        <v>97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21">
      <c r="A3" s="1" t="s">
        <v>0</v>
      </c>
      <c r="B3" s="1" t="s">
        <v>69</v>
      </c>
      <c r="C3" s="40" t="s">
        <v>1</v>
      </c>
      <c r="D3" s="41" t="s">
        <v>2</v>
      </c>
      <c r="E3" s="40" t="s">
        <v>3</v>
      </c>
      <c r="J3" s="2" t="s">
        <v>4</v>
      </c>
      <c r="N3" s="9" t="s">
        <v>66</v>
      </c>
      <c r="O3" s="42" t="s">
        <v>95</v>
      </c>
      <c r="P3" s="42" t="s">
        <v>96</v>
      </c>
      <c r="Q3" s="42" t="s">
        <v>102</v>
      </c>
    </row>
    <row r="4" spans="1:21">
      <c r="A4" s="1">
        <v>1</v>
      </c>
      <c r="B4" s="1" t="s">
        <v>70</v>
      </c>
      <c r="C4" s="7" t="s">
        <v>5</v>
      </c>
      <c r="D4" s="1" t="s">
        <v>6</v>
      </c>
      <c r="E4" s="1">
        <v>120</v>
      </c>
      <c r="F4" s="3">
        <v>812.30958876284853</v>
      </c>
      <c r="G4" s="3">
        <f>F4*1.3382</f>
        <v>1087.032691682444</v>
      </c>
      <c r="H4" s="3">
        <f>E4*G4</f>
        <v>130443.92300189329</v>
      </c>
      <c r="J4" s="4">
        <f>F4*1.1006104994777</f>
        <v>894.03646221880376</v>
      </c>
      <c r="K4" s="3">
        <f>J4*1.3382</f>
        <v>1196.3995937412033</v>
      </c>
      <c r="L4" s="3"/>
      <c r="M4" s="3">
        <f>K4*E4</f>
        <v>143567.95124894439</v>
      </c>
      <c r="N4" s="8">
        <f t="shared" ref="N4:N10" si="0">O4/1.3382</f>
        <v>945.75468348523702</v>
      </c>
      <c r="O4" s="5">
        <f t="shared" ref="O4:O61" si="1">K4*1.057848</f>
        <v>1265.6089174399442</v>
      </c>
      <c r="P4" s="5">
        <f>E4*O4</f>
        <v>151873.07009279329</v>
      </c>
      <c r="Q4" s="5">
        <f>P4*1.0348</f>
        <v>157158.2529320225</v>
      </c>
      <c r="S4" s="8">
        <f>O4*1.0578484</f>
        <v>1338.822368339577</v>
      </c>
      <c r="U4" s="8">
        <f>S4*E4</f>
        <v>160658.68420074924</v>
      </c>
    </row>
    <row r="5" spans="1:21">
      <c r="A5" s="1">
        <f>A4+1</f>
        <v>2</v>
      </c>
      <c r="B5" s="1" t="s">
        <v>70</v>
      </c>
      <c r="C5" s="7" t="s">
        <v>7</v>
      </c>
      <c r="D5" s="1" t="s">
        <v>8</v>
      </c>
      <c r="E5" s="1">
        <v>150</v>
      </c>
      <c r="F5" s="3">
        <v>4.0182247657468908</v>
      </c>
      <c r="G5" s="3">
        <f t="shared" ref="G5:G61" si="2">F5*1.3382</f>
        <v>5.3771883815224895</v>
      </c>
      <c r="H5" s="3">
        <f t="shared" ref="H5:H61" si="3">E5*G5</f>
        <v>806.57825722837345</v>
      </c>
      <c r="J5" s="4">
        <f t="shared" ref="J5:J61" si="4">F5*1.1006104994777</f>
        <v>4.4225003664423497</v>
      </c>
      <c r="K5" s="3">
        <f t="shared" ref="K5:K61" si="5">J5*1.3382</f>
        <v>5.9181899903731523</v>
      </c>
      <c r="L5" s="3"/>
      <c r="M5" s="3">
        <f t="shared" ref="M5:M61" si="6">K5*E5</f>
        <v>887.72849855597281</v>
      </c>
      <c r="N5" s="8">
        <f t="shared" si="0"/>
        <v>4.6783331676403064</v>
      </c>
      <c r="O5" s="5">
        <f t="shared" si="1"/>
        <v>6.2605454449362581</v>
      </c>
      <c r="P5" s="5">
        <f t="shared" ref="P5:P68" si="7">E5*O5</f>
        <v>939.08181674043874</v>
      </c>
      <c r="Q5" s="5">
        <f t="shared" ref="Q5:Q68" si="8">P5*1.0348</f>
        <v>971.76186396300591</v>
      </c>
      <c r="S5" s="8">
        <f>O5*1.0578484</f>
        <v>6.6227079820531083</v>
      </c>
      <c r="U5" s="8">
        <f t="shared" ref="U5:U61" si="9">S5*E5</f>
        <v>993.40619730796629</v>
      </c>
    </row>
    <row r="6" spans="1:21">
      <c r="A6" s="1">
        <f t="shared" ref="A6:A61" si="10">A5+1</f>
        <v>3</v>
      </c>
      <c r="B6" s="1" t="s">
        <v>70</v>
      </c>
      <c r="C6" s="7" t="s">
        <v>9</v>
      </c>
      <c r="D6" s="1" t="s">
        <v>8</v>
      </c>
      <c r="E6" s="1">
        <v>90</v>
      </c>
      <c r="F6" s="3">
        <v>43.323178067351918</v>
      </c>
      <c r="G6" s="3">
        <f t="shared" si="2"/>
        <v>57.975076889730339</v>
      </c>
      <c r="H6" s="3">
        <f t="shared" si="3"/>
        <v>5217.7569200757307</v>
      </c>
      <c r="J6" s="4">
        <f t="shared" si="4"/>
        <v>47.681944651669532</v>
      </c>
      <c r="K6" s="3">
        <f t="shared" si="5"/>
        <v>63.807978332864174</v>
      </c>
      <c r="L6" s="3"/>
      <c r="M6" s="3">
        <f t="shared" si="6"/>
        <v>5742.7180499577753</v>
      </c>
      <c r="N6" s="8">
        <f t="shared" si="0"/>
        <v>50.44024978587931</v>
      </c>
      <c r="O6" s="5">
        <f t="shared" si="1"/>
        <v>67.499142263463696</v>
      </c>
      <c r="P6" s="5">
        <f t="shared" si="7"/>
        <v>6074.9228037117327</v>
      </c>
      <c r="Q6" s="5">
        <f t="shared" si="8"/>
        <v>6286.3301172809006</v>
      </c>
      <c r="S6" s="8">
        <f>O6*1.0578484</f>
        <v>71.403859644777441</v>
      </c>
      <c r="U6" s="8">
        <f t="shared" si="9"/>
        <v>6426.3473680299694</v>
      </c>
    </row>
    <row r="7" spans="1:21">
      <c r="A7" s="1">
        <f t="shared" si="10"/>
        <v>4</v>
      </c>
      <c r="B7" s="1" t="s">
        <v>70</v>
      </c>
      <c r="C7" s="7" t="s">
        <v>10</v>
      </c>
      <c r="D7" s="1" t="s">
        <v>11</v>
      </c>
      <c r="E7" s="1">
        <v>90</v>
      </c>
      <c r="F7" s="3">
        <v>40.615479438142422</v>
      </c>
      <c r="G7" s="3">
        <f t="shared" si="2"/>
        <v>54.351634584122195</v>
      </c>
      <c r="H7" s="3">
        <f t="shared" si="3"/>
        <v>4891.6471125709977</v>
      </c>
      <c r="J7" s="4">
        <f t="shared" si="4"/>
        <v>44.701823110940182</v>
      </c>
      <c r="K7" s="3">
        <f t="shared" si="5"/>
        <v>59.819979687060155</v>
      </c>
      <c r="L7" s="3"/>
      <c r="M7" s="3">
        <f t="shared" si="6"/>
        <v>5383.798171835414</v>
      </c>
      <c r="N7" s="8">
        <f t="shared" si="0"/>
        <v>47.287734174261843</v>
      </c>
      <c r="O7" s="5">
        <f t="shared" si="1"/>
        <v>63.280445871997202</v>
      </c>
      <c r="P7" s="5">
        <f t="shared" si="7"/>
        <v>5695.2401284797479</v>
      </c>
      <c r="Q7" s="5">
        <f t="shared" si="8"/>
        <v>5893.4344849508425</v>
      </c>
      <c r="S7" s="8">
        <f>O7*1.0578484</f>
        <v>66.941118416978838</v>
      </c>
      <c r="U7" s="8">
        <f t="shared" si="9"/>
        <v>6024.7006575280957</v>
      </c>
    </row>
    <row r="8" spans="1:21">
      <c r="A8" s="1">
        <f t="shared" si="10"/>
        <v>5</v>
      </c>
      <c r="B8" s="1" t="s">
        <v>70</v>
      </c>
      <c r="C8" s="7" t="s">
        <v>12</v>
      </c>
      <c r="D8" s="1" t="s">
        <v>13</v>
      </c>
      <c r="E8" s="1">
        <v>50</v>
      </c>
      <c r="F8" s="3">
        <v>8.1230958876284856</v>
      </c>
      <c r="G8" s="3">
        <f t="shared" si="2"/>
        <v>10.870326916824439</v>
      </c>
      <c r="H8" s="3">
        <f t="shared" si="3"/>
        <v>543.51634584122189</v>
      </c>
      <c r="J8" s="4">
        <f t="shared" si="4"/>
        <v>8.9403646221880386</v>
      </c>
      <c r="K8" s="3">
        <f t="shared" si="5"/>
        <v>11.963995937412033</v>
      </c>
      <c r="L8" s="3"/>
      <c r="M8" s="3">
        <f t="shared" si="6"/>
        <v>598.19979687060163</v>
      </c>
      <c r="N8" s="8">
        <f t="shared" si="0"/>
        <v>9.457546834852371</v>
      </c>
      <c r="O8" s="5">
        <f t="shared" si="1"/>
        <v>12.656089174399444</v>
      </c>
      <c r="P8" s="5">
        <f t="shared" si="7"/>
        <v>632.80445871997222</v>
      </c>
      <c r="Q8" s="5">
        <f t="shared" si="8"/>
        <v>654.82605388342722</v>
      </c>
      <c r="S8" s="8">
        <f t="shared" ref="S8:S61" si="11">O8*1.0578484</f>
        <v>13.388223683395772</v>
      </c>
      <c r="U8" s="8">
        <f t="shared" si="9"/>
        <v>669.41118416978861</v>
      </c>
    </row>
    <row r="9" spans="1:21">
      <c r="A9" s="1">
        <f t="shared" si="10"/>
        <v>6</v>
      </c>
      <c r="B9" s="1" t="s">
        <v>70</v>
      </c>
      <c r="C9" s="7" t="s">
        <v>14</v>
      </c>
      <c r="D9" s="1" t="s">
        <v>8</v>
      </c>
      <c r="E9" s="1">
        <v>100</v>
      </c>
      <c r="F9" s="3">
        <v>5.3070893132506107</v>
      </c>
      <c r="G9" s="3">
        <f t="shared" si="2"/>
        <v>7.1019469189919677</v>
      </c>
      <c r="H9" s="3">
        <f t="shared" si="3"/>
        <v>710.19469189919676</v>
      </c>
      <c r="J9" s="4">
        <f t="shared" si="4"/>
        <v>5.8410382198295183</v>
      </c>
      <c r="K9" s="3">
        <f t="shared" si="5"/>
        <v>7.8164773457758621</v>
      </c>
      <c r="L9" s="3"/>
      <c r="M9" s="3">
        <f t="shared" si="6"/>
        <v>781.64773457758622</v>
      </c>
      <c r="N9" s="8">
        <f t="shared" si="0"/>
        <v>6.1789305987702159</v>
      </c>
      <c r="O9" s="5">
        <f t="shared" si="1"/>
        <v>8.2686449272743037</v>
      </c>
      <c r="P9" s="5">
        <f t="shared" si="7"/>
        <v>826.86449272743039</v>
      </c>
      <c r="Q9" s="5">
        <f t="shared" si="8"/>
        <v>855.63937707434491</v>
      </c>
      <c r="S9" s="8">
        <f t="shared" si="11"/>
        <v>8.7469728064852372</v>
      </c>
      <c r="U9" s="8">
        <f t="shared" si="9"/>
        <v>874.6972806485237</v>
      </c>
    </row>
    <row r="10" spans="1:21">
      <c r="A10" s="1">
        <f t="shared" si="10"/>
        <v>7</v>
      </c>
      <c r="B10" s="1" t="s">
        <v>70</v>
      </c>
      <c r="C10" s="7" t="s">
        <v>15</v>
      </c>
      <c r="D10" s="1" t="s">
        <v>8</v>
      </c>
      <c r="E10" s="1">
        <v>30</v>
      </c>
      <c r="F10" s="3">
        <v>24.369287662885455</v>
      </c>
      <c r="G10" s="3">
        <f t="shared" si="2"/>
        <v>32.610980750473317</v>
      </c>
      <c r="H10" s="3">
        <f t="shared" si="3"/>
        <v>978.32942251419945</v>
      </c>
      <c r="J10" s="4">
        <f t="shared" si="4"/>
        <v>26.821093866564112</v>
      </c>
      <c r="K10" s="3">
        <f t="shared" si="5"/>
        <v>35.891987812236096</v>
      </c>
      <c r="L10" s="3"/>
      <c r="M10" s="3">
        <f t="shared" si="6"/>
        <v>1076.759634367083</v>
      </c>
      <c r="N10" s="8">
        <f t="shared" si="0"/>
        <v>28.372640504557111</v>
      </c>
      <c r="O10" s="5">
        <f t="shared" si="1"/>
        <v>37.968267523198328</v>
      </c>
      <c r="P10" s="5">
        <f t="shared" si="7"/>
        <v>1139.0480256959499</v>
      </c>
      <c r="Q10" s="5">
        <f t="shared" si="8"/>
        <v>1178.6868969901689</v>
      </c>
      <c r="S10" s="8">
        <f t="shared" si="11"/>
        <v>40.164671050187309</v>
      </c>
      <c r="U10" s="8">
        <f t="shared" si="9"/>
        <v>1204.9401315056193</v>
      </c>
    </row>
    <row r="11" spans="1:21">
      <c r="A11" s="1">
        <f t="shared" si="10"/>
        <v>8</v>
      </c>
      <c r="B11" s="1" t="s">
        <v>70</v>
      </c>
      <c r="C11" s="7" t="s">
        <v>16</v>
      </c>
      <c r="D11" s="1" t="s">
        <v>8</v>
      </c>
      <c r="E11" s="1">
        <v>30</v>
      </c>
      <c r="F11" s="3">
        <v>70.400164359446862</v>
      </c>
      <c r="G11" s="3">
        <f t="shared" si="2"/>
        <v>94.2094999458118</v>
      </c>
      <c r="H11" s="3">
        <f t="shared" si="3"/>
        <v>2826.284998374354</v>
      </c>
      <c r="J11" s="4">
        <f t="shared" si="4"/>
        <v>77.48316005896298</v>
      </c>
      <c r="K11" s="3">
        <f t="shared" si="5"/>
        <v>103.68796479090426</v>
      </c>
      <c r="L11" s="3"/>
      <c r="M11" s="3">
        <f t="shared" si="6"/>
        <v>3110.6389437271278</v>
      </c>
      <c r="N11" s="8">
        <f t="shared" ref="N11:N61" si="12">O11/1.3382</f>
        <v>81.96540590205386</v>
      </c>
      <c r="O11" s="5">
        <f t="shared" si="1"/>
        <v>109.68610617812848</v>
      </c>
      <c r="P11" s="5">
        <f t="shared" si="7"/>
        <v>3290.5831853438544</v>
      </c>
      <c r="Q11" s="5">
        <f t="shared" si="8"/>
        <v>3405.0954801938205</v>
      </c>
      <c r="S11" s="8">
        <f t="shared" si="11"/>
        <v>116.03127192276332</v>
      </c>
      <c r="U11" s="8">
        <f t="shared" si="9"/>
        <v>3480.9381576828996</v>
      </c>
    </row>
    <row r="12" spans="1:21">
      <c r="A12" s="1">
        <f t="shared" si="10"/>
        <v>9</v>
      </c>
      <c r="B12" s="1" t="s">
        <v>70</v>
      </c>
      <c r="C12" s="7" t="s">
        <v>17</v>
      </c>
      <c r="D12" s="1" t="s">
        <v>8</v>
      </c>
      <c r="E12" s="1">
        <v>100</v>
      </c>
      <c r="F12" s="3">
        <v>8.9354054763913346</v>
      </c>
      <c r="G12" s="3">
        <f t="shared" si="2"/>
        <v>11.957359608506884</v>
      </c>
      <c r="H12" s="3">
        <f t="shared" si="3"/>
        <v>1195.7359608506883</v>
      </c>
      <c r="J12" s="4">
        <f t="shared" si="4"/>
        <v>9.8344010844068421</v>
      </c>
      <c r="K12" s="3">
        <f t="shared" si="5"/>
        <v>13.160395531153236</v>
      </c>
      <c r="L12" s="3"/>
      <c r="M12" s="3">
        <f t="shared" si="6"/>
        <v>1316.0395531153235</v>
      </c>
      <c r="N12" s="8">
        <f t="shared" si="12"/>
        <v>10.403301518337608</v>
      </c>
      <c r="O12" s="5">
        <f t="shared" si="1"/>
        <v>13.921698091839387</v>
      </c>
      <c r="P12" s="5">
        <f t="shared" si="7"/>
        <v>1392.1698091839387</v>
      </c>
      <c r="Q12" s="5">
        <f t="shared" si="8"/>
        <v>1440.6173185435398</v>
      </c>
      <c r="S12" s="8">
        <f t="shared" si="11"/>
        <v>14.727046051735348</v>
      </c>
      <c r="U12" s="8">
        <f t="shared" si="9"/>
        <v>1472.7046051735349</v>
      </c>
    </row>
    <row r="13" spans="1:21">
      <c r="A13" s="1">
        <f t="shared" si="10"/>
        <v>10</v>
      </c>
      <c r="B13" s="1" t="s">
        <v>70</v>
      </c>
      <c r="C13" s="7" t="s">
        <v>18</v>
      </c>
      <c r="D13" s="1" t="s">
        <v>19</v>
      </c>
      <c r="E13" s="1">
        <v>1000</v>
      </c>
      <c r="F13" s="3">
        <v>0.48738575325770916</v>
      </c>
      <c r="G13" s="3">
        <f t="shared" si="2"/>
        <v>0.65221961500946646</v>
      </c>
      <c r="H13" s="3">
        <f t="shared" si="3"/>
        <v>652.21961500946645</v>
      </c>
      <c r="J13" s="4">
        <f t="shared" si="4"/>
        <v>0.53642187733128233</v>
      </c>
      <c r="K13" s="3">
        <f t="shared" si="5"/>
        <v>0.71783975624472207</v>
      </c>
      <c r="L13" s="3"/>
      <c r="M13" s="3">
        <f t="shared" si="6"/>
        <v>717.83975624472203</v>
      </c>
      <c r="N13" s="8">
        <f t="shared" si="12"/>
        <v>0.56745281009114235</v>
      </c>
      <c r="O13" s="5">
        <f t="shared" si="1"/>
        <v>0.75936535046396669</v>
      </c>
      <c r="P13" s="5">
        <f t="shared" si="7"/>
        <v>759.36535046396671</v>
      </c>
      <c r="Q13" s="5">
        <f t="shared" si="8"/>
        <v>785.79126466011269</v>
      </c>
      <c r="S13" s="8">
        <f t="shared" si="11"/>
        <v>0.80329342100374634</v>
      </c>
      <c r="U13" s="8">
        <f t="shared" si="9"/>
        <v>803.29342100374629</v>
      </c>
    </row>
    <row r="14" spans="1:21">
      <c r="A14" s="1">
        <f t="shared" si="10"/>
        <v>11</v>
      </c>
      <c r="B14" s="1" t="s">
        <v>70</v>
      </c>
      <c r="C14" s="7" t="s">
        <v>20</v>
      </c>
      <c r="D14" s="1" t="s">
        <v>19</v>
      </c>
      <c r="E14" s="1">
        <v>1000</v>
      </c>
      <c r="F14" s="3">
        <v>3.682470135724913</v>
      </c>
      <c r="G14" s="3">
        <f t="shared" si="2"/>
        <v>4.9278815356270789</v>
      </c>
      <c r="H14" s="3">
        <f t="shared" si="3"/>
        <v>4927.8815356270788</v>
      </c>
      <c r="J14" s="4">
        <f t="shared" si="4"/>
        <v>4.0529652953919104</v>
      </c>
      <c r="K14" s="3">
        <f t="shared" si="5"/>
        <v>5.4236781582934546</v>
      </c>
      <c r="L14" s="3"/>
      <c r="M14" s="3">
        <f t="shared" si="6"/>
        <v>5423.6781582934545</v>
      </c>
      <c r="N14" s="8">
        <f t="shared" si="12"/>
        <v>4.2874212317997413</v>
      </c>
      <c r="O14" s="5">
        <f t="shared" si="1"/>
        <v>5.7374270923944142</v>
      </c>
      <c r="P14" s="5">
        <f t="shared" si="7"/>
        <v>5737.4270923944141</v>
      </c>
      <c r="Q14" s="5">
        <f t="shared" si="8"/>
        <v>5937.089555209739</v>
      </c>
      <c r="S14" s="8">
        <f t="shared" si="11"/>
        <v>6.0693280698060823</v>
      </c>
      <c r="U14" s="8">
        <f t="shared" si="9"/>
        <v>6069.3280698060826</v>
      </c>
    </row>
    <row r="15" spans="1:21">
      <c r="A15" s="1">
        <f t="shared" si="10"/>
        <v>12</v>
      </c>
      <c r="B15" s="1" t="s">
        <v>70</v>
      </c>
      <c r="C15" s="7" t="s">
        <v>21</v>
      </c>
      <c r="D15" s="1" t="s">
        <v>19</v>
      </c>
      <c r="E15" s="1">
        <v>1000</v>
      </c>
      <c r="F15" s="3">
        <v>2.5073289306479927</v>
      </c>
      <c r="G15" s="3">
        <f t="shared" si="2"/>
        <v>3.355307574993144</v>
      </c>
      <c r="H15" s="3">
        <f t="shared" si="3"/>
        <v>3355.307574993144</v>
      </c>
      <c r="J15" s="4">
        <f t="shared" si="4"/>
        <v>2.7595925467153744</v>
      </c>
      <c r="K15" s="3">
        <f t="shared" si="5"/>
        <v>3.6928867460145143</v>
      </c>
      <c r="L15" s="3"/>
      <c r="M15" s="3">
        <f t="shared" si="6"/>
        <v>3692.8867460145143</v>
      </c>
      <c r="N15" s="8">
        <f t="shared" si="12"/>
        <v>2.919229456357765</v>
      </c>
      <c r="O15" s="5">
        <f t="shared" si="1"/>
        <v>3.9065128584979614</v>
      </c>
      <c r="P15" s="5">
        <f t="shared" si="7"/>
        <v>3906.5128584979616</v>
      </c>
      <c r="Q15" s="5">
        <f t="shared" si="8"/>
        <v>4042.4595059736903</v>
      </c>
      <c r="S15" s="8">
        <f t="shared" si="11"/>
        <v>4.1324983769414949</v>
      </c>
      <c r="U15" s="8">
        <f t="shared" si="9"/>
        <v>4132.4983769414948</v>
      </c>
    </row>
    <row r="16" spans="1:21">
      <c r="A16" s="1">
        <f t="shared" si="10"/>
        <v>13</v>
      </c>
      <c r="B16" s="1" t="s">
        <v>70</v>
      </c>
      <c r="C16" s="7" t="s">
        <v>22</v>
      </c>
      <c r="D16" s="1" t="s">
        <v>19</v>
      </c>
      <c r="E16" s="1">
        <v>400</v>
      </c>
      <c r="F16" s="3">
        <v>13.267723283126527</v>
      </c>
      <c r="G16" s="3">
        <f t="shared" si="2"/>
        <v>17.754867297479919</v>
      </c>
      <c r="H16" s="3">
        <f t="shared" si="3"/>
        <v>7101.9469189919673</v>
      </c>
      <c r="J16" s="4">
        <f t="shared" si="4"/>
        <v>14.602595549573795</v>
      </c>
      <c r="K16" s="3">
        <f t="shared" si="5"/>
        <v>19.541193364439653</v>
      </c>
      <c r="L16" s="3"/>
      <c r="M16" s="3">
        <f t="shared" si="6"/>
        <v>7816.4773457758611</v>
      </c>
      <c r="N16" s="8">
        <f t="shared" si="12"/>
        <v>15.447326496925537</v>
      </c>
      <c r="O16" s="5">
        <f t="shared" si="1"/>
        <v>20.671612318185755</v>
      </c>
      <c r="P16" s="5">
        <f t="shared" si="7"/>
        <v>8268.6449272743012</v>
      </c>
      <c r="Q16" s="5">
        <f t="shared" si="8"/>
        <v>8556.393770743447</v>
      </c>
      <c r="S16" s="8">
        <f t="shared" si="11"/>
        <v>21.86743201621309</v>
      </c>
      <c r="U16" s="8">
        <f t="shared" si="9"/>
        <v>8746.972806485237</v>
      </c>
    </row>
    <row r="17" spans="1:21">
      <c r="A17" s="1">
        <f t="shared" si="10"/>
        <v>14</v>
      </c>
      <c r="B17" s="1" t="s">
        <v>70</v>
      </c>
      <c r="C17" s="7" t="s">
        <v>23</v>
      </c>
      <c r="D17" s="1" t="s">
        <v>8</v>
      </c>
      <c r="E17" s="1">
        <v>100</v>
      </c>
      <c r="F17" s="3">
        <v>10.180946845827702</v>
      </c>
      <c r="G17" s="3">
        <f t="shared" si="2"/>
        <v>13.624143069086632</v>
      </c>
      <c r="H17" s="3">
        <f t="shared" si="3"/>
        <v>1362.4143069086631</v>
      </c>
      <c r="J17" s="4">
        <f t="shared" si="4"/>
        <v>11.20525699314234</v>
      </c>
      <c r="K17" s="3">
        <f t="shared" si="5"/>
        <v>14.99487490822308</v>
      </c>
      <c r="L17" s="3"/>
      <c r="M17" s="3">
        <f t="shared" si="6"/>
        <v>1499.487490822308</v>
      </c>
      <c r="N17" s="8">
        <f t="shared" si="12"/>
        <v>11.853458699681637</v>
      </c>
      <c r="O17" s="5">
        <f t="shared" si="1"/>
        <v>15.862298431913967</v>
      </c>
      <c r="P17" s="5">
        <f t="shared" si="7"/>
        <v>1586.2298431913966</v>
      </c>
      <c r="Q17" s="5">
        <f t="shared" si="8"/>
        <v>1641.4306417344571</v>
      </c>
      <c r="S17" s="8">
        <f t="shared" si="11"/>
        <v>16.779907016522696</v>
      </c>
      <c r="U17" s="8">
        <f t="shared" si="9"/>
        <v>1677.9907016522695</v>
      </c>
    </row>
    <row r="18" spans="1:21">
      <c r="A18" s="1">
        <f t="shared" si="10"/>
        <v>15</v>
      </c>
      <c r="B18" s="1" t="s">
        <v>70</v>
      </c>
      <c r="C18" s="7" t="s">
        <v>24</v>
      </c>
      <c r="D18" s="1" t="s">
        <v>8</v>
      </c>
      <c r="E18" s="1">
        <v>100</v>
      </c>
      <c r="F18" s="3">
        <v>10.289254790996083</v>
      </c>
      <c r="G18" s="3">
        <f t="shared" si="2"/>
        <v>13.769080761310958</v>
      </c>
      <c r="H18" s="3">
        <f t="shared" si="3"/>
        <v>1376.9080761310959</v>
      </c>
      <c r="J18" s="4">
        <f t="shared" si="4"/>
        <v>11.324461854771515</v>
      </c>
      <c r="K18" s="3">
        <f t="shared" si="5"/>
        <v>15.154394854055242</v>
      </c>
      <c r="L18" s="3"/>
      <c r="M18" s="3">
        <f t="shared" si="6"/>
        <v>1515.4394854055242</v>
      </c>
      <c r="N18" s="8">
        <f t="shared" si="12"/>
        <v>11.979559324146337</v>
      </c>
      <c r="O18" s="5">
        <f t="shared" si="1"/>
        <v>16.031046287572629</v>
      </c>
      <c r="P18" s="5">
        <f t="shared" si="7"/>
        <v>1603.1046287572628</v>
      </c>
      <c r="Q18" s="5">
        <f t="shared" si="8"/>
        <v>1658.8926698380155</v>
      </c>
      <c r="S18" s="8">
        <f t="shared" si="11"/>
        <v>16.958416665634644</v>
      </c>
      <c r="U18" s="8">
        <f t="shared" si="9"/>
        <v>1695.8416665634645</v>
      </c>
    </row>
    <row r="19" spans="1:21">
      <c r="A19" s="1">
        <f t="shared" si="10"/>
        <v>16</v>
      </c>
      <c r="B19" s="1" t="s">
        <v>70</v>
      </c>
      <c r="C19" s="7" t="s">
        <v>25</v>
      </c>
      <c r="D19" s="1" t="s">
        <v>8</v>
      </c>
      <c r="E19" s="1">
        <v>100</v>
      </c>
      <c r="F19" s="3">
        <v>10.939102462006359</v>
      </c>
      <c r="G19" s="3">
        <f t="shared" si="2"/>
        <v>14.638706914656909</v>
      </c>
      <c r="H19" s="3">
        <f t="shared" si="3"/>
        <v>1463.8706914656909</v>
      </c>
      <c r="J19" s="4">
        <f t="shared" si="4"/>
        <v>12.039691024546556</v>
      </c>
      <c r="K19" s="3">
        <f t="shared" si="5"/>
        <v>16.111514529048204</v>
      </c>
      <c r="L19" s="3"/>
      <c r="M19" s="3">
        <f t="shared" si="6"/>
        <v>1611.1514529048204</v>
      </c>
      <c r="N19" s="8">
        <f t="shared" si="12"/>
        <v>12.736163070934525</v>
      </c>
      <c r="O19" s="5">
        <f t="shared" si="1"/>
        <v>17.043533421524582</v>
      </c>
      <c r="P19" s="5">
        <f t="shared" si="7"/>
        <v>1704.3533421524583</v>
      </c>
      <c r="Q19" s="5">
        <f t="shared" si="8"/>
        <v>1763.6648384593636</v>
      </c>
      <c r="S19" s="8">
        <f t="shared" si="11"/>
        <v>18.029474560306305</v>
      </c>
      <c r="U19" s="8">
        <f t="shared" si="9"/>
        <v>1802.9474560306305</v>
      </c>
    </row>
    <row r="20" spans="1:21">
      <c r="A20" s="1">
        <f t="shared" si="10"/>
        <v>17</v>
      </c>
      <c r="B20" s="1" t="s">
        <v>70</v>
      </c>
      <c r="C20" s="7" t="s">
        <v>26</v>
      </c>
      <c r="D20" s="1" t="s">
        <v>8</v>
      </c>
      <c r="E20" s="1">
        <v>100</v>
      </c>
      <c r="F20" s="3">
        <v>11.838058406903912</v>
      </c>
      <c r="G20" s="3">
        <f t="shared" si="2"/>
        <v>15.841689760118815</v>
      </c>
      <c r="H20" s="3">
        <f t="shared" si="3"/>
        <v>1584.1689760118816</v>
      </c>
      <c r="J20" s="4">
        <f t="shared" si="4"/>
        <v>13.029091376068699</v>
      </c>
      <c r="K20" s="3">
        <f t="shared" si="5"/>
        <v>17.435530079455134</v>
      </c>
      <c r="L20" s="3"/>
      <c r="M20" s="3">
        <f t="shared" si="6"/>
        <v>1743.5530079455134</v>
      </c>
      <c r="N20" s="8">
        <f t="shared" si="12"/>
        <v>13.782798253991521</v>
      </c>
      <c r="O20" s="5">
        <f t="shared" si="1"/>
        <v>18.444140623491453</v>
      </c>
      <c r="P20" s="5">
        <f t="shared" si="7"/>
        <v>1844.4140623491453</v>
      </c>
      <c r="Q20" s="5">
        <f t="shared" si="8"/>
        <v>1908.5996717188955</v>
      </c>
      <c r="S20" s="8">
        <f t="shared" si="11"/>
        <v>19.511104647935433</v>
      </c>
      <c r="U20" s="8">
        <f t="shared" si="9"/>
        <v>1951.1104647935433</v>
      </c>
    </row>
    <row r="21" spans="1:21">
      <c r="A21" s="1">
        <f t="shared" si="10"/>
        <v>18</v>
      </c>
      <c r="B21" s="1" t="s">
        <v>70</v>
      </c>
      <c r="C21" s="7" t="s">
        <v>27</v>
      </c>
      <c r="D21" s="1" t="s">
        <v>8</v>
      </c>
      <c r="E21" s="1">
        <v>1000</v>
      </c>
      <c r="F21" s="3">
        <v>2.5181597251648307</v>
      </c>
      <c r="G21" s="3">
        <f t="shared" si="2"/>
        <v>3.3698013442155768</v>
      </c>
      <c r="H21" s="3">
        <f t="shared" si="3"/>
        <v>3369.8013442155766</v>
      </c>
      <c r="J21" s="4">
        <f t="shared" si="4"/>
        <v>2.7715130328782918</v>
      </c>
      <c r="K21" s="3">
        <f t="shared" si="5"/>
        <v>3.7088387405977303</v>
      </c>
      <c r="L21" s="3"/>
      <c r="M21" s="3">
        <f t="shared" si="6"/>
        <v>3708.8387405977305</v>
      </c>
      <c r="N21" s="8">
        <f t="shared" si="12"/>
        <v>2.9318395188042352</v>
      </c>
      <c r="O21" s="5">
        <f t="shared" si="1"/>
        <v>3.9233876440638276</v>
      </c>
      <c r="P21" s="5">
        <f t="shared" si="7"/>
        <v>3923.3876440638273</v>
      </c>
      <c r="Q21" s="5">
        <f t="shared" si="8"/>
        <v>4059.9215340772485</v>
      </c>
      <c r="S21" s="8">
        <f t="shared" si="11"/>
        <v>4.1503493418526896</v>
      </c>
      <c r="U21" s="8">
        <f t="shared" si="9"/>
        <v>4150.3493418526896</v>
      </c>
    </row>
    <row r="22" spans="1:21">
      <c r="A22" s="1">
        <f t="shared" si="10"/>
        <v>19</v>
      </c>
      <c r="B22" s="1" t="s">
        <v>70</v>
      </c>
      <c r="C22" s="7" t="s">
        <v>28</v>
      </c>
      <c r="D22" s="1" t="s">
        <v>8</v>
      </c>
      <c r="E22" s="1">
        <v>250</v>
      </c>
      <c r="F22" s="3">
        <v>2.6968678346926573</v>
      </c>
      <c r="G22" s="3">
        <f t="shared" si="2"/>
        <v>3.6089485363857143</v>
      </c>
      <c r="H22" s="3">
        <f t="shared" si="3"/>
        <v>902.23713409642858</v>
      </c>
      <c r="J22" s="4">
        <f t="shared" si="4"/>
        <v>2.9682010545664288</v>
      </c>
      <c r="K22" s="3">
        <f t="shared" si="5"/>
        <v>3.9720466512207953</v>
      </c>
      <c r="L22" s="3"/>
      <c r="M22" s="3">
        <f t="shared" si="6"/>
        <v>993.01166280519885</v>
      </c>
      <c r="N22" s="8">
        <f t="shared" si="12"/>
        <v>3.1399055491709875</v>
      </c>
      <c r="O22" s="5">
        <f t="shared" si="1"/>
        <v>4.2018216059006157</v>
      </c>
      <c r="P22" s="5">
        <f t="shared" si="7"/>
        <v>1050.4554014751538</v>
      </c>
      <c r="Q22" s="5">
        <f t="shared" si="8"/>
        <v>1087.011249446489</v>
      </c>
      <c r="S22" s="8">
        <f t="shared" si="11"/>
        <v>4.4448902628873963</v>
      </c>
      <c r="U22" s="8">
        <f t="shared" si="9"/>
        <v>1111.2225657218492</v>
      </c>
    </row>
    <row r="23" spans="1:21">
      <c r="A23" s="1">
        <f t="shared" si="10"/>
        <v>20</v>
      </c>
      <c r="B23" s="1" t="s">
        <v>70</v>
      </c>
      <c r="C23" s="7" t="s">
        <v>29</v>
      </c>
      <c r="D23" s="1" t="s">
        <v>8</v>
      </c>
      <c r="E23" s="1">
        <v>900</v>
      </c>
      <c r="F23" s="3">
        <v>2.6968678346926573</v>
      </c>
      <c r="G23" s="3">
        <f t="shared" si="2"/>
        <v>3.6089485363857143</v>
      </c>
      <c r="H23" s="3">
        <f t="shared" si="3"/>
        <v>3248.0536827471428</v>
      </c>
      <c r="J23" s="4">
        <f t="shared" si="4"/>
        <v>2.9682010545664288</v>
      </c>
      <c r="K23" s="3">
        <f t="shared" si="5"/>
        <v>3.9720466512207953</v>
      </c>
      <c r="L23" s="3"/>
      <c r="M23" s="3">
        <f t="shared" si="6"/>
        <v>3574.8419860987156</v>
      </c>
      <c r="N23" s="8">
        <f t="shared" si="12"/>
        <v>3.1399055491709875</v>
      </c>
      <c r="O23" s="5">
        <f t="shared" si="1"/>
        <v>4.2018216059006157</v>
      </c>
      <c r="P23" s="5">
        <f t="shared" si="7"/>
        <v>3781.639445310554</v>
      </c>
      <c r="Q23" s="5">
        <f t="shared" si="8"/>
        <v>3913.2404980073611</v>
      </c>
      <c r="S23" s="8">
        <f t="shared" si="11"/>
        <v>4.4448902628873963</v>
      </c>
      <c r="U23" s="8">
        <f t="shared" si="9"/>
        <v>4000.4012365986569</v>
      </c>
    </row>
    <row r="24" spans="1:21">
      <c r="A24" s="1">
        <f t="shared" si="10"/>
        <v>21</v>
      </c>
      <c r="B24" s="1" t="s">
        <v>70</v>
      </c>
      <c r="C24" s="7" t="s">
        <v>30</v>
      </c>
      <c r="D24" s="1" t="s">
        <v>8</v>
      </c>
      <c r="E24" s="1">
        <v>1400</v>
      </c>
      <c r="F24" s="3">
        <v>1.8466504651208757</v>
      </c>
      <c r="G24" s="3">
        <f t="shared" si="2"/>
        <v>2.471187652424756</v>
      </c>
      <c r="H24" s="3">
        <f t="shared" si="3"/>
        <v>3459.6627133946586</v>
      </c>
      <c r="J24" s="4">
        <f t="shared" si="4"/>
        <v>2.0324428907774141</v>
      </c>
      <c r="K24" s="3">
        <f t="shared" si="5"/>
        <v>2.7198150764383358</v>
      </c>
      <c r="L24" s="3"/>
      <c r="M24" s="3">
        <f t="shared" si="6"/>
        <v>3807.74110701367</v>
      </c>
      <c r="N24" s="8">
        <f t="shared" si="12"/>
        <v>2.1500156471231056</v>
      </c>
      <c r="O24" s="5">
        <f t="shared" si="1"/>
        <v>2.8771509389801402</v>
      </c>
      <c r="P24" s="5">
        <f t="shared" si="7"/>
        <v>4028.0113145721962</v>
      </c>
      <c r="Q24" s="5">
        <f t="shared" si="8"/>
        <v>4168.186108319308</v>
      </c>
      <c r="S24" s="8">
        <f t="shared" si="11"/>
        <v>3.0435895173586385</v>
      </c>
      <c r="U24" s="8">
        <f t="shared" si="9"/>
        <v>4261.0253243020943</v>
      </c>
    </row>
    <row r="25" spans="1:21">
      <c r="A25" s="1">
        <f t="shared" si="10"/>
        <v>22</v>
      </c>
      <c r="B25" s="1" t="s">
        <v>70</v>
      </c>
      <c r="C25" s="7" t="s">
        <v>31</v>
      </c>
      <c r="D25" s="1" t="s">
        <v>8</v>
      </c>
      <c r="E25" s="1">
        <v>400</v>
      </c>
      <c r="F25" s="3">
        <v>13.267723283126527</v>
      </c>
      <c r="G25" s="3">
        <f t="shared" si="2"/>
        <v>17.754867297479919</v>
      </c>
      <c r="H25" s="3">
        <f t="shared" si="3"/>
        <v>7101.9469189919673</v>
      </c>
      <c r="J25" s="4">
        <f t="shared" si="4"/>
        <v>14.602595549573795</v>
      </c>
      <c r="K25" s="3">
        <f t="shared" si="5"/>
        <v>19.541193364439653</v>
      </c>
      <c r="L25" s="3"/>
      <c r="M25" s="3">
        <f t="shared" si="6"/>
        <v>7816.4773457758611</v>
      </c>
      <c r="N25" s="8">
        <f t="shared" si="12"/>
        <v>15.447326496925537</v>
      </c>
      <c r="O25" s="5">
        <f t="shared" si="1"/>
        <v>20.671612318185755</v>
      </c>
      <c r="P25" s="5">
        <f t="shared" si="7"/>
        <v>8268.6449272743012</v>
      </c>
      <c r="Q25" s="5">
        <f t="shared" si="8"/>
        <v>8556.393770743447</v>
      </c>
      <c r="S25" s="8">
        <f t="shared" si="11"/>
        <v>21.86743201621309</v>
      </c>
      <c r="U25" s="8">
        <f t="shared" si="9"/>
        <v>8746.972806485237</v>
      </c>
    </row>
    <row r="26" spans="1:21" hidden="1">
      <c r="A26" s="1"/>
      <c r="B26" s="1"/>
      <c r="C26" s="6" t="s">
        <v>32</v>
      </c>
      <c r="D26" s="1" t="s">
        <v>8</v>
      </c>
      <c r="E26" s="1"/>
      <c r="F26" s="3">
        <v>17.535056322760692</v>
      </c>
      <c r="G26" s="3">
        <f t="shared" si="2"/>
        <v>23.465412371118358</v>
      </c>
      <c r="H26" s="3">
        <f t="shared" si="3"/>
        <v>0</v>
      </c>
      <c r="J26" s="4">
        <f t="shared" si="4"/>
        <v>19.299267097763245</v>
      </c>
      <c r="K26" s="3">
        <f t="shared" si="5"/>
        <v>25.826279230226774</v>
      </c>
      <c r="L26" s="3"/>
      <c r="M26" s="3">
        <f t="shared" si="6"/>
        <v>0</v>
      </c>
      <c r="N26" s="8">
        <f t="shared" si="12"/>
        <v>20.41569110083465</v>
      </c>
      <c r="O26" s="5">
        <f t="shared" si="1"/>
        <v>27.320277831136931</v>
      </c>
      <c r="P26" s="5">
        <f t="shared" si="7"/>
        <v>0</v>
      </c>
      <c r="Q26" s="5">
        <f t="shared" si="8"/>
        <v>0</v>
      </c>
      <c r="S26" s="8">
        <f t="shared" si="11"/>
        <v>28.900712191223668</v>
      </c>
      <c r="U26" s="8">
        <f t="shared" si="9"/>
        <v>0</v>
      </c>
    </row>
    <row r="27" spans="1:21" hidden="1">
      <c r="A27" s="1"/>
      <c r="B27" s="1"/>
      <c r="C27" s="7" t="s">
        <v>33</v>
      </c>
      <c r="D27" s="1" t="s">
        <v>8</v>
      </c>
      <c r="E27" s="1"/>
      <c r="F27" s="3">
        <v>21.889035718529559</v>
      </c>
      <c r="G27" s="3">
        <f t="shared" si="2"/>
        <v>29.291907598536259</v>
      </c>
      <c r="H27" s="3">
        <f t="shared" si="3"/>
        <v>0</v>
      </c>
      <c r="J27" s="4">
        <f t="shared" si="4"/>
        <v>24.091302535256034</v>
      </c>
      <c r="K27" s="3">
        <f t="shared" si="5"/>
        <v>32.238981052679627</v>
      </c>
      <c r="L27" s="3"/>
      <c r="M27" s="3">
        <f t="shared" si="6"/>
        <v>0</v>
      </c>
      <c r="N27" s="8">
        <f t="shared" si="12"/>
        <v>25.48493620431552</v>
      </c>
      <c r="O27" s="5">
        <f t="shared" si="1"/>
        <v>34.103941628615033</v>
      </c>
      <c r="P27" s="5">
        <f t="shared" si="7"/>
        <v>0</v>
      </c>
      <c r="Q27" s="5">
        <f t="shared" si="8"/>
        <v>0</v>
      </c>
      <c r="S27" s="8">
        <f t="shared" si="11"/>
        <v>36.076800085523807</v>
      </c>
      <c r="U27" s="8">
        <f t="shared" si="9"/>
        <v>0</v>
      </c>
    </row>
    <row r="28" spans="1:21" hidden="1">
      <c r="A28" s="1"/>
      <c r="B28" s="1"/>
      <c r="C28" s="6" t="s">
        <v>34</v>
      </c>
      <c r="D28" s="1" t="s">
        <v>8</v>
      </c>
      <c r="E28" s="1"/>
      <c r="F28" s="3">
        <v>27.169048045488072</v>
      </c>
      <c r="G28" s="3">
        <f t="shared" si="2"/>
        <v>36.357620094472139</v>
      </c>
      <c r="H28" s="3">
        <f t="shared" si="3"/>
        <v>0</v>
      </c>
      <c r="J28" s="4">
        <f t="shared" si="4"/>
        <v>29.902539539678255</v>
      </c>
      <c r="K28" s="3">
        <f t="shared" si="5"/>
        <v>40.015578411997446</v>
      </c>
      <c r="L28" s="3"/>
      <c r="M28" s="3">
        <f t="shared" si="6"/>
        <v>0</v>
      </c>
      <c r="N28" s="8">
        <f t="shared" si="12"/>
        <v>31.632341646969561</v>
      </c>
      <c r="O28" s="5">
        <f t="shared" si="1"/>
        <v>42.330399591974668</v>
      </c>
      <c r="P28" s="5">
        <f t="shared" si="7"/>
        <v>0</v>
      </c>
      <c r="Q28" s="5">
        <f t="shared" si="8"/>
        <v>0</v>
      </c>
      <c r="S28" s="8">
        <f t="shared" si="11"/>
        <v>44.779145479731049</v>
      </c>
      <c r="U28" s="8">
        <f t="shared" si="9"/>
        <v>0</v>
      </c>
    </row>
    <row r="29" spans="1:21">
      <c r="A29" s="1">
        <f>A25+1</f>
        <v>23</v>
      </c>
      <c r="B29" s="1" t="s">
        <v>70</v>
      </c>
      <c r="C29" s="6" t="s">
        <v>35</v>
      </c>
      <c r="D29" s="1" t="s">
        <v>19</v>
      </c>
      <c r="E29" s="1">
        <v>1000</v>
      </c>
      <c r="F29" s="3">
        <v>1.8953890404466465</v>
      </c>
      <c r="G29" s="3">
        <f t="shared" si="2"/>
        <v>2.5364096139257022</v>
      </c>
      <c r="H29" s="3">
        <f t="shared" si="3"/>
        <v>2536.4096139257022</v>
      </c>
      <c r="J29" s="4">
        <f t="shared" si="4"/>
        <v>2.0860850785105418</v>
      </c>
      <c r="K29" s="3">
        <f t="shared" si="5"/>
        <v>2.7915990520628071</v>
      </c>
      <c r="L29" s="3"/>
      <c r="M29" s="3">
        <f t="shared" si="6"/>
        <v>2791.599052062807</v>
      </c>
      <c r="N29" s="8">
        <f t="shared" si="12"/>
        <v>2.2067609281322196</v>
      </c>
      <c r="O29" s="5">
        <f t="shared" si="1"/>
        <v>2.9530874740265363</v>
      </c>
      <c r="P29" s="5">
        <f t="shared" si="7"/>
        <v>2953.0874740265363</v>
      </c>
      <c r="Q29" s="5">
        <f t="shared" si="8"/>
        <v>3055.8549181226595</v>
      </c>
      <c r="S29" s="8">
        <f t="shared" si="11"/>
        <v>3.1239188594590126</v>
      </c>
      <c r="U29" s="8">
        <f t="shared" si="9"/>
        <v>3123.9188594590128</v>
      </c>
    </row>
    <row r="30" spans="1:21">
      <c r="A30" s="1">
        <f t="shared" si="10"/>
        <v>24</v>
      </c>
      <c r="B30" s="1" t="s">
        <v>70</v>
      </c>
      <c r="C30" s="7" t="s">
        <v>36</v>
      </c>
      <c r="D30" s="1" t="s">
        <v>19</v>
      </c>
      <c r="E30" s="1">
        <v>1500</v>
      </c>
      <c r="F30" s="3">
        <v>2.491082738872735</v>
      </c>
      <c r="G30" s="3">
        <f t="shared" si="2"/>
        <v>3.3335669211594943</v>
      </c>
      <c r="H30" s="3">
        <f t="shared" si="3"/>
        <v>5000.3503817392411</v>
      </c>
      <c r="J30" s="4">
        <f t="shared" si="4"/>
        <v>2.7417118174709976</v>
      </c>
      <c r="K30" s="3">
        <f t="shared" si="5"/>
        <v>3.6689587541396893</v>
      </c>
      <c r="L30" s="3"/>
      <c r="M30" s="3">
        <f t="shared" si="6"/>
        <v>5503.4381312095338</v>
      </c>
      <c r="N30" s="8">
        <f t="shared" si="12"/>
        <v>2.9003143626880599</v>
      </c>
      <c r="O30" s="5">
        <f t="shared" si="1"/>
        <v>3.8812006801491616</v>
      </c>
      <c r="P30" s="5">
        <f t="shared" si="7"/>
        <v>5821.8010202237429</v>
      </c>
      <c r="Q30" s="5">
        <f t="shared" si="8"/>
        <v>6024.3996957275285</v>
      </c>
      <c r="S30" s="8">
        <f t="shared" si="11"/>
        <v>4.1057219295747025</v>
      </c>
      <c r="U30" s="8">
        <f t="shared" si="9"/>
        <v>6158.5828943620536</v>
      </c>
    </row>
    <row r="31" spans="1:21">
      <c r="A31" s="1">
        <f t="shared" si="10"/>
        <v>25</v>
      </c>
      <c r="B31" s="1" t="s">
        <v>70</v>
      </c>
      <c r="C31" s="7" t="s">
        <v>37</v>
      </c>
      <c r="D31" s="1" t="s">
        <v>8</v>
      </c>
      <c r="E31" s="1">
        <v>50</v>
      </c>
      <c r="F31" s="3">
        <v>71.483243811130677</v>
      </c>
      <c r="G31" s="3">
        <f t="shared" si="2"/>
        <v>95.658876868055074</v>
      </c>
      <c r="H31" s="3">
        <f t="shared" si="3"/>
        <v>4782.9438434027534</v>
      </c>
      <c r="J31" s="4">
        <f t="shared" si="4"/>
        <v>78.675208675254737</v>
      </c>
      <c r="K31" s="3">
        <f t="shared" si="5"/>
        <v>105.28316424922589</v>
      </c>
      <c r="L31" s="3"/>
      <c r="M31" s="3">
        <f t="shared" si="6"/>
        <v>5264.1582124612942</v>
      </c>
      <c r="N31" s="8">
        <f t="shared" si="12"/>
        <v>83.226412146700866</v>
      </c>
      <c r="O31" s="5">
        <f t="shared" si="1"/>
        <v>111.3735847347151</v>
      </c>
      <c r="P31" s="5">
        <f t="shared" si="7"/>
        <v>5568.6792367357548</v>
      </c>
      <c r="Q31" s="5">
        <f t="shared" si="8"/>
        <v>5762.4692741741592</v>
      </c>
      <c r="S31" s="8">
        <f t="shared" si="11"/>
        <v>117.81636841388278</v>
      </c>
      <c r="U31" s="8">
        <f t="shared" si="9"/>
        <v>5890.8184206941396</v>
      </c>
    </row>
    <row r="32" spans="1:21">
      <c r="A32" s="1">
        <f t="shared" si="10"/>
        <v>26</v>
      </c>
      <c r="B32" s="1" t="s">
        <v>70</v>
      </c>
      <c r="C32" s="7" t="s">
        <v>38</v>
      </c>
      <c r="D32" s="1" t="s">
        <v>8</v>
      </c>
      <c r="E32" s="1">
        <v>100</v>
      </c>
      <c r="F32" s="3">
        <v>22.322267499203079</v>
      </c>
      <c r="G32" s="3">
        <f t="shared" si="2"/>
        <v>29.871658367433561</v>
      </c>
      <c r="H32" s="3">
        <f t="shared" si="3"/>
        <v>2987.1658367433561</v>
      </c>
      <c r="J32" s="4">
        <f t="shared" si="4"/>
        <v>24.56812198177273</v>
      </c>
      <c r="K32" s="3">
        <f t="shared" si="5"/>
        <v>32.877060836008269</v>
      </c>
      <c r="L32" s="3"/>
      <c r="M32" s="3">
        <f t="shared" si="6"/>
        <v>3287.7060836008268</v>
      </c>
      <c r="N32" s="8">
        <f t="shared" si="12"/>
        <v>25.989338702174319</v>
      </c>
      <c r="O32" s="5">
        <f t="shared" si="1"/>
        <v>34.778933051249673</v>
      </c>
      <c r="P32" s="5">
        <f t="shared" si="7"/>
        <v>3477.8933051249674</v>
      </c>
      <c r="Q32" s="5">
        <f t="shared" si="8"/>
        <v>3598.9239921433159</v>
      </c>
      <c r="S32" s="8">
        <f t="shared" si="11"/>
        <v>36.790838681971579</v>
      </c>
      <c r="U32" s="8">
        <f t="shared" si="9"/>
        <v>3679.0838681971577</v>
      </c>
    </row>
    <row r="33" spans="1:21">
      <c r="A33" s="1">
        <f t="shared" si="10"/>
        <v>27</v>
      </c>
      <c r="B33" s="1" t="s">
        <v>70</v>
      </c>
      <c r="C33" s="7" t="s">
        <v>39</v>
      </c>
      <c r="D33" s="1" t="s">
        <v>8</v>
      </c>
      <c r="E33" s="1">
        <v>300</v>
      </c>
      <c r="F33" s="3">
        <v>9.8451922158057243</v>
      </c>
      <c r="G33" s="3">
        <f t="shared" si="2"/>
        <v>13.174836223191221</v>
      </c>
      <c r="H33" s="3">
        <f t="shared" si="3"/>
        <v>3952.4508669573661</v>
      </c>
      <c r="J33" s="4">
        <f t="shared" si="4"/>
        <v>10.835721922091901</v>
      </c>
      <c r="K33" s="3">
        <f t="shared" si="5"/>
        <v>14.500363076143383</v>
      </c>
      <c r="L33" s="3"/>
      <c r="M33" s="3">
        <f t="shared" si="6"/>
        <v>4350.1089228430146</v>
      </c>
      <c r="N33" s="8">
        <f t="shared" si="12"/>
        <v>11.462546763841072</v>
      </c>
      <c r="O33" s="5">
        <f t="shared" si="1"/>
        <v>15.339180079372124</v>
      </c>
      <c r="P33" s="5">
        <f t="shared" si="7"/>
        <v>4601.7540238116371</v>
      </c>
      <c r="Q33" s="5">
        <f t="shared" si="8"/>
        <v>4761.8950638402821</v>
      </c>
      <c r="S33" s="8">
        <f t="shared" si="11"/>
        <v>16.226527104275672</v>
      </c>
      <c r="U33" s="8">
        <f t="shared" si="9"/>
        <v>4867.9581312827013</v>
      </c>
    </row>
    <row r="34" spans="1:21">
      <c r="A34" s="1">
        <f t="shared" si="10"/>
        <v>28</v>
      </c>
      <c r="B34" s="1" t="s">
        <v>70</v>
      </c>
      <c r="C34" s="7" t="s">
        <v>40</v>
      </c>
      <c r="D34" s="1" t="s">
        <v>8</v>
      </c>
      <c r="E34" s="1">
        <v>10</v>
      </c>
      <c r="F34" s="3">
        <v>18.953890404466467</v>
      </c>
      <c r="G34" s="3">
        <f t="shared" si="2"/>
        <v>25.364096139257025</v>
      </c>
      <c r="H34" s="3">
        <f t="shared" si="3"/>
        <v>253.64096139257026</v>
      </c>
      <c r="J34" s="4">
        <f t="shared" si="4"/>
        <v>20.860850785105423</v>
      </c>
      <c r="K34" s="3">
        <f t="shared" si="5"/>
        <v>27.915990520628078</v>
      </c>
      <c r="L34" s="3"/>
      <c r="M34" s="3">
        <f t="shared" si="6"/>
        <v>279.15990520628077</v>
      </c>
      <c r="N34" s="8">
        <f t="shared" si="12"/>
        <v>22.067609281322198</v>
      </c>
      <c r="O34" s="5">
        <f t="shared" si="1"/>
        <v>29.530874740265368</v>
      </c>
      <c r="P34" s="5">
        <f t="shared" si="7"/>
        <v>295.30874740265369</v>
      </c>
      <c r="Q34" s="5">
        <f t="shared" si="8"/>
        <v>305.58549181226601</v>
      </c>
      <c r="S34" s="8">
        <f t="shared" si="11"/>
        <v>31.239188594590132</v>
      </c>
      <c r="U34" s="8">
        <f t="shared" si="9"/>
        <v>312.39188594590132</v>
      </c>
    </row>
    <row r="35" spans="1:21" hidden="1">
      <c r="A35" s="1"/>
      <c r="B35" s="1"/>
      <c r="C35" s="7" t="s">
        <v>41</v>
      </c>
      <c r="D35" s="1" t="s">
        <v>8</v>
      </c>
      <c r="E35" s="1"/>
      <c r="F35" s="3">
        <v>10.711655777152764</v>
      </c>
      <c r="G35" s="3">
        <f t="shared" si="2"/>
        <v>14.334337760985829</v>
      </c>
      <c r="H35" s="3">
        <f t="shared" si="3"/>
        <v>0</v>
      </c>
      <c r="J35" s="4">
        <f t="shared" si="4"/>
        <v>11.789360815125294</v>
      </c>
      <c r="K35" s="3">
        <f t="shared" si="5"/>
        <v>15.77652264280067</v>
      </c>
      <c r="L35" s="3"/>
      <c r="M35" s="3">
        <f t="shared" si="6"/>
        <v>0</v>
      </c>
      <c r="N35" s="8">
        <f t="shared" si="12"/>
        <v>12.471351759558662</v>
      </c>
      <c r="O35" s="5">
        <f t="shared" si="1"/>
        <v>16.689162924641401</v>
      </c>
      <c r="P35" s="5">
        <f t="shared" si="7"/>
        <v>0</v>
      </c>
      <c r="Q35" s="5">
        <f t="shared" si="8"/>
        <v>0</v>
      </c>
      <c r="S35" s="8">
        <f t="shared" si="11"/>
        <v>17.654604297171225</v>
      </c>
      <c r="U35" s="8">
        <f t="shared" si="9"/>
        <v>0</v>
      </c>
    </row>
    <row r="36" spans="1:21" hidden="1">
      <c r="A36" s="1"/>
      <c r="B36" s="1"/>
      <c r="C36" s="7" t="s">
        <v>42</v>
      </c>
      <c r="D36" s="1" t="s">
        <v>8</v>
      </c>
      <c r="E36" s="1"/>
      <c r="F36" s="3">
        <v>8.9787286544586848</v>
      </c>
      <c r="G36" s="3">
        <f t="shared" si="2"/>
        <v>12.015334685396613</v>
      </c>
      <c r="H36" s="3">
        <f t="shared" si="3"/>
        <v>0</v>
      </c>
      <c r="J36" s="4">
        <f t="shared" si="4"/>
        <v>9.88208302905851</v>
      </c>
      <c r="K36" s="3">
        <f t="shared" si="5"/>
        <v>13.224203509486099</v>
      </c>
      <c r="L36" s="3"/>
      <c r="M36" s="3">
        <f t="shared" si="6"/>
        <v>0</v>
      </c>
      <c r="N36" s="8">
        <f t="shared" si="12"/>
        <v>10.453741768123486</v>
      </c>
      <c r="O36" s="5">
        <f t="shared" si="1"/>
        <v>13.98919723410285</v>
      </c>
      <c r="P36" s="5">
        <f t="shared" si="7"/>
        <v>0</v>
      </c>
      <c r="Q36" s="5">
        <f t="shared" si="8"/>
        <v>0</v>
      </c>
      <c r="S36" s="8">
        <f t="shared" si="11"/>
        <v>14.798449911380123</v>
      </c>
      <c r="U36" s="8">
        <f t="shared" si="9"/>
        <v>0</v>
      </c>
    </row>
    <row r="37" spans="1:21" hidden="1">
      <c r="A37" s="1"/>
      <c r="B37" s="1"/>
      <c r="C37" s="1" t="s">
        <v>43</v>
      </c>
      <c r="D37" s="1" t="s">
        <v>8</v>
      </c>
      <c r="E37" s="1"/>
      <c r="F37" s="3">
        <v>102.89254790996083</v>
      </c>
      <c r="G37" s="3">
        <f t="shared" si="2"/>
        <v>137.69080761310957</v>
      </c>
      <c r="H37" s="3">
        <f t="shared" si="3"/>
        <v>0</v>
      </c>
      <c r="J37" s="4">
        <f t="shared" si="4"/>
        <v>113.24461854771516</v>
      </c>
      <c r="K37" s="3">
        <f t="shared" si="5"/>
        <v>151.54394854055244</v>
      </c>
      <c r="L37" s="3"/>
      <c r="M37" s="3">
        <f t="shared" si="6"/>
        <v>0</v>
      </c>
      <c r="N37" s="8">
        <f t="shared" si="12"/>
        <v>119.79559324146338</v>
      </c>
      <c r="O37" s="5">
        <f t="shared" si="1"/>
        <v>160.3104628757263</v>
      </c>
      <c r="P37" s="5">
        <f t="shared" si="7"/>
        <v>0</v>
      </c>
      <c r="Q37" s="5">
        <f t="shared" si="8"/>
        <v>0</v>
      </c>
      <c r="S37" s="8">
        <f t="shared" si="11"/>
        <v>169.58416665634644</v>
      </c>
      <c r="U37" s="8">
        <f t="shared" si="9"/>
        <v>0</v>
      </c>
    </row>
    <row r="38" spans="1:21" hidden="1">
      <c r="A38" s="1"/>
      <c r="B38" s="1"/>
      <c r="C38" s="1" t="s">
        <v>44</v>
      </c>
      <c r="D38" s="1" t="s">
        <v>8</v>
      </c>
      <c r="E38" s="1"/>
      <c r="F38" s="3">
        <v>129.96953420205577</v>
      </c>
      <c r="G38" s="3">
        <f t="shared" si="2"/>
        <v>173.92523066919102</v>
      </c>
      <c r="H38" s="3">
        <f t="shared" si="3"/>
        <v>0</v>
      </c>
      <c r="J38" s="4">
        <f t="shared" si="4"/>
        <v>143.04583395500862</v>
      </c>
      <c r="K38" s="3">
        <f t="shared" si="5"/>
        <v>191.42393499859253</v>
      </c>
      <c r="L38" s="3"/>
      <c r="M38" s="3">
        <f t="shared" si="6"/>
        <v>0</v>
      </c>
      <c r="N38" s="8">
        <f t="shared" si="12"/>
        <v>151.32074935763794</v>
      </c>
      <c r="O38" s="5">
        <f t="shared" si="1"/>
        <v>202.4974267903911</v>
      </c>
      <c r="P38" s="5">
        <f t="shared" si="7"/>
        <v>0</v>
      </c>
      <c r="Q38" s="5">
        <f t="shared" si="8"/>
        <v>0</v>
      </c>
      <c r="S38" s="8">
        <f t="shared" si="11"/>
        <v>214.21157893433235</v>
      </c>
      <c r="U38" s="8">
        <f t="shared" si="9"/>
        <v>0</v>
      </c>
    </row>
    <row r="39" spans="1:21" hidden="1">
      <c r="A39" s="1"/>
      <c r="B39" s="1"/>
      <c r="C39" s="1" t="s">
        <v>45</v>
      </c>
      <c r="D39" s="1" t="s">
        <v>8</v>
      </c>
      <c r="E39" s="1"/>
      <c r="F39" s="3">
        <v>6.7692465730237377</v>
      </c>
      <c r="G39" s="3">
        <f t="shared" si="2"/>
        <v>9.058605764020367</v>
      </c>
      <c r="H39" s="3">
        <f t="shared" si="3"/>
        <v>0</v>
      </c>
      <c r="J39" s="4">
        <f t="shared" si="4"/>
        <v>7.4503038518233646</v>
      </c>
      <c r="K39" s="3">
        <f t="shared" si="5"/>
        <v>9.9699966145100269</v>
      </c>
      <c r="L39" s="3"/>
      <c r="M39" s="3">
        <f t="shared" si="6"/>
        <v>0</v>
      </c>
      <c r="N39" s="8">
        <f t="shared" si="12"/>
        <v>7.8812890290436419</v>
      </c>
      <c r="O39" s="5">
        <f t="shared" si="1"/>
        <v>10.546740978666202</v>
      </c>
      <c r="P39" s="5">
        <f t="shared" si="7"/>
        <v>0</v>
      </c>
      <c r="Q39" s="5">
        <f t="shared" si="8"/>
        <v>0</v>
      </c>
      <c r="S39" s="8">
        <f t="shared" si="11"/>
        <v>11.156853069496474</v>
      </c>
      <c r="U39" s="8">
        <f t="shared" si="9"/>
        <v>0</v>
      </c>
    </row>
    <row r="40" spans="1:21" hidden="1">
      <c r="A40" s="1"/>
      <c r="B40" s="1"/>
      <c r="C40" s="1" t="s">
        <v>46</v>
      </c>
      <c r="D40" s="1" t="s">
        <v>8</v>
      </c>
      <c r="E40" s="1"/>
      <c r="F40" s="3">
        <v>649.84767101027876</v>
      </c>
      <c r="G40" s="3">
        <f t="shared" si="2"/>
        <v>869.62615334595512</v>
      </c>
      <c r="H40" s="3">
        <f t="shared" si="3"/>
        <v>0</v>
      </c>
      <c r="J40" s="4">
        <f t="shared" si="4"/>
        <v>715.22916977504292</v>
      </c>
      <c r="K40" s="3">
        <f t="shared" si="5"/>
        <v>957.11967499296247</v>
      </c>
      <c r="L40" s="3"/>
      <c r="M40" s="3">
        <f t="shared" si="6"/>
        <v>0</v>
      </c>
      <c r="N40" s="8">
        <f t="shared" si="12"/>
        <v>756.60374678818948</v>
      </c>
      <c r="O40" s="5">
        <f t="shared" si="1"/>
        <v>1012.4871339519552</v>
      </c>
      <c r="P40" s="5">
        <f t="shared" si="7"/>
        <v>0</v>
      </c>
      <c r="Q40" s="5">
        <f t="shared" si="8"/>
        <v>0</v>
      </c>
      <c r="S40" s="8">
        <f t="shared" si="11"/>
        <v>1071.0578946716614</v>
      </c>
      <c r="U40" s="8">
        <f t="shared" si="9"/>
        <v>0</v>
      </c>
    </row>
    <row r="41" spans="1:21">
      <c r="A41" s="1">
        <f>A34+1</f>
        <v>29</v>
      </c>
      <c r="B41" s="1" t="s">
        <v>70</v>
      </c>
      <c r="C41" s="1" t="s">
        <v>67</v>
      </c>
      <c r="D41" s="1" t="s">
        <v>8</v>
      </c>
      <c r="E41" s="1">
        <v>4</v>
      </c>
      <c r="F41" s="3">
        <v>731.07862988656359</v>
      </c>
      <c r="G41" s="3">
        <f t="shared" si="2"/>
        <v>978.32942251419945</v>
      </c>
      <c r="H41" s="3">
        <f t="shared" si="3"/>
        <v>3913.3176900567978</v>
      </c>
      <c r="J41" s="4">
        <f t="shared" si="4"/>
        <v>804.63281599692334</v>
      </c>
      <c r="K41" s="3">
        <f t="shared" si="5"/>
        <v>1076.7596343670828</v>
      </c>
      <c r="L41" s="3"/>
      <c r="M41" s="3">
        <f t="shared" si="6"/>
        <v>4307.038537468331</v>
      </c>
      <c r="N41" s="8">
        <f t="shared" si="12"/>
        <v>851.1792151367132</v>
      </c>
      <c r="O41" s="5">
        <f t="shared" si="1"/>
        <v>1139.0480256959497</v>
      </c>
      <c r="P41" s="5">
        <f t="shared" si="7"/>
        <v>4556.1921027837989</v>
      </c>
      <c r="Q41" s="5">
        <f t="shared" si="8"/>
        <v>4714.7475879606745</v>
      </c>
      <c r="S41" s="8">
        <f t="shared" si="11"/>
        <v>1204.9401315056191</v>
      </c>
      <c r="U41" s="8">
        <f t="shared" si="9"/>
        <v>4819.7605260224764</v>
      </c>
    </row>
    <row r="42" spans="1:21" hidden="1">
      <c r="A42" s="1"/>
      <c r="B42" s="1"/>
      <c r="C42" s="1" t="s">
        <v>47</v>
      </c>
      <c r="D42" s="1" t="s">
        <v>8</v>
      </c>
      <c r="E42" s="1"/>
      <c r="F42" s="3">
        <v>649.84767101027876</v>
      </c>
      <c r="G42" s="3">
        <f t="shared" si="2"/>
        <v>869.62615334595512</v>
      </c>
      <c r="H42" s="3">
        <f t="shared" si="3"/>
        <v>0</v>
      </c>
      <c r="J42" s="4">
        <f t="shared" si="4"/>
        <v>715.22916977504292</v>
      </c>
      <c r="K42" s="3">
        <f t="shared" si="5"/>
        <v>957.11967499296247</v>
      </c>
      <c r="L42" s="3"/>
      <c r="M42" s="3">
        <f t="shared" si="6"/>
        <v>0</v>
      </c>
      <c r="N42" s="8">
        <f t="shared" si="12"/>
        <v>756.60374678818948</v>
      </c>
      <c r="O42" s="5">
        <f t="shared" si="1"/>
        <v>1012.4871339519552</v>
      </c>
      <c r="P42" s="5">
        <f t="shared" si="7"/>
        <v>0</v>
      </c>
      <c r="Q42" s="5">
        <f t="shared" si="8"/>
        <v>0</v>
      </c>
      <c r="S42" s="8">
        <f t="shared" si="11"/>
        <v>1071.0578946716614</v>
      </c>
      <c r="U42" s="8">
        <f t="shared" si="9"/>
        <v>0</v>
      </c>
    </row>
    <row r="43" spans="1:21">
      <c r="A43" s="1">
        <f>A41+1</f>
        <v>30</v>
      </c>
      <c r="B43" s="1" t="s">
        <v>70</v>
      </c>
      <c r="C43" s="1" t="s">
        <v>68</v>
      </c>
      <c r="D43" s="1" t="s">
        <v>8</v>
      </c>
      <c r="E43" s="1">
        <v>2</v>
      </c>
      <c r="F43" s="3">
        <v>731.07862988656359</v>
      </c>
      <c r="G43" s="3">
        <f t="shared" si="2"/>
        <v>978.32942251419945</v>
      </c>
      <c r="H43" s="3">
        <f t="shared" si="3"/>
        <v>1956.6588450283989</v>
      </c>
      <c r="J43" s="4">
        <f t="shared" si="4"/>
        <v>804.63281599692334</v>
      </c>
      <c r="K43" s="3">
        <f t="shared" si="5"/>
        <v>1076.7596343670828</v>
      </c>
      <c r="L43" s="3"/>
      <c r="M43" s="3">
        <f t="shared" si="6"/>
        <v>2153.5192687341655</v>
      </c>
      <c r="N43" s="8">
        <f t="shared" si="12"/>
        <v>851.1792151367132</v>
      </c>
      <c r="O43" s="5">
        <f t="shared" si="1"/>
        <v>1139.0480256959497</v>
      </c>
      <c r="P43" s="5">
        <f t="shared" si="7"/>
        <v>2278.0960513918994</v>
      </c>
      <c r="Q43" s="5">
        <f t="shared" si="8"/>
        <v>2357.3737939803373</v>
      </c>
      <c r="S43" s="8">
        <f t="shared" si="11"/>
        <v>1204.9401315056191</v>
      </c>
      <c r="U43" s="8">
        <f t="shared" si="9"/>
        <v>2409.8802630112382</v>
      </c>
    </row>
    <row r="44" spans="1:21" hidden="1">
      <c r="A44" s="1"/>
      <c r="B44" s="1"/>
      <c r="C44" s="1" t="s">
        <v>48</v>
      </c>
      <c r="D44" s="1" t="s">
        <v>8</v>
      </c>
      <c r="E44" s="1"/>
      <c r="F44" s="3">
        <v>10.847040708613237</v>
      </c>
      <c r="G44" s="3">
        <f t="shared" si="2"/>
        <v>14.515509876266234</v>
      </c>
      <c r="H44" s="3">
        <f t="shared" si="3"/>
        <v>0</v>
      </c>
      <c r="J44" s="4">
        <f t="shared" si="4"/>
        <v>11.93836689216176</v>
      </c>
      <c r="K44" s="3">
        <f t="shared" si="5"/>
        <v>15.975922575090868</v>
      </c>
      <c r="L44" s="3"/>
      <c r="M44" s="3">
        <f t="shared" si="6"/>
        <v>0</v>
      </c>
      <c r="N44" s="8">
        <f t="shared" si="12"/>
        <v>12.628977540139532</v>
      </c>
      <c r="O44" s="5">
        <f t="shared" si="1"/>
        <v>16.900097744214722</v>
      </c>
      <c r="P44" s="5">
        <f t="shared" si="7"/>
        <v>0</v>
      </c>
      <c r="Q44" s="5">
        <f t="shared" si="8"/>
        <v>0</v>
      </c>
      <c r="S44" s="8">
        <f t="shared" si="11"/>
        <v>17.877741358561153</v>
      </c>
      <c r="U44" s="8">
        <f t="shared" si="9"/>
        <v>0</v>
      </c>
    </row>
    <row r="45" spans="1:21" hidden="1">
      <c r="A45" s="1"/>
      <c r="B45" s="1"/>
      <c r="C45" s="1" t="s">
        <v>49</v>
      </c>
      <c r="D45" s="1" t="s">
        <v>8</v>
      </c>
      <c r="E45" s="1"/>
      <c r="F45" s="3">
        <v>1.2942799447621387</v>
      </c>
      <c r="G45" s="3">
        <f t="shared" si="2"/>
        <v>1.7320054220806942</v>
      </c>
      <c r="H45" s="3">
        <f t="shared" si="3"/>
        <v>0</v>
      </c>
      <c r="J45" s="4">
        <f t="shared" si="4"/>
        <v>1.4244980964686274</v>
      </c>
      <c r="K45" s="3">
        <f t="shared" si="5"/>
        <v>1.9062633526943171</v>
      </c>
      <c r="L45" s="3"/>
      <c r="M45" s="3">
        <f t="shared" si="6"/>
        <v>0</v>
      </c>
      <c r="N45" s="8">
        <f t="shared" si="12"/>
        <v>1.5069024623531444</v>
      </c>
      <c r="O45" s="5">
        <f t="shared" si="1"/>
        <v>2.0165368751209778</v>
      </c>
      <c r="P45" s="5">
        <f t="shared" si="7"/>
        <v>0</v>
      </c>
      <c r="Q45" s="5">
        <f t="shared" si="8"/>
        <v>0</v>
      </c>
      <c r="S45" s="8">
        <f t="shared" si="11"/>
        <v>2.1331903068877258</v>
      </c>
      <c r="U45" s="8">
        <f t="shared" si="9"/>
        <v>0</v>
      </c>
    </row>
    <row r="46" spans="1:21" hidden="1">
      <c r="A46" s="1"/>
      <c r="B46" s="1"/>
      <c r="C46" s="1" t="s">
        <v>50</v>
      </c>
      <c r="D46" s="1" t="s">
        <v>8</v>
      </c>
      <c r="E46" s="1"/>
      <c r="F46" s="3">
        <v>3.0326224647146343</v>
      </c>
      <c r="G46" s="3">
        <f t="shared" si="2"/>
        <v>4.058255382281124</v>
      </c>
      <c r="H46" s="3">
        <f t="shared" si="3"/>
        <v>0</v>
      </c>
      <c r="J46" s="4">
        <f t="shared" si="4"/>
        <v>3.3377361256168672</v>
      </c>
      <c r="K46" s="3">
        <f t="shared" si="5"/>
        <v>4.4665584833004921</v>
      </c>
      <c r="L46" s="3"/>
      <c r="M46" s="3">
        <f t="shared" si="6"/>
        <v>0</v>
      </c>
      <c r="N46" s="8">
        <f t="shared" si="12"/>
        <v>3.5308174850115517</v>
      </c>
      <c r="O46" s="5">
        <f t="shared" si="1"/>
        <v>4.7249399584424587</v>
      </c>
      <c r="P46" s="5">
        <f t="shared" si="7"/>
        <v>0</v>
      </c>
      <c r="Q46" s="5">
        <f t="shared" si="8"/>
        <v>0</v>
      </c>
      <c r="S46" s="8">
        <f t="shared" si="11"/>
        <v>4.9982701751344214</v>
      </c>
      <c r="U46" s="8">
        <f t="shared" si="9"/>
        <v>0</v>
      </c>
    </row>
    <row r="47" spans="1:21">
      <c r="A47" s="1">
        <f>A43+1</f>
        <v>31</v>
      </c>
      <c r="B47" s="1" t="s">
        <v>70</v>
      </c>
      <c r="C47" s="7" t="s">
        <v>51</v>
      </c>
      <c r="D47" s="1" t="s">
        <v>8</v>
      </c>
      <c r="E47" s="1">
        <v>15</v>
      </c>
      <c r="F47" s="3">
        <v>243.69287662885458</v>
      </c>
      <c r="G47" s="3">
        <f t="shared" si="2"/>
        <v>326.10980750473323</v>
      </c>
      <c r="H47" s="3">
        <f t="shared" si="3"/>
        <v>4891.6471125709986</v>
      </c>
      <c r="J47" s="4">
        <f t="shared" si="4"/>
        <v>268.21093866564115</v>
      </c>
      <c r="K47" s="3">
        <f t="shared" si="5"/>
        <v>358.91987812236101</v>
      </c>
      <c r="L47" s="3"/>
      <c r="M47" s="3">
        <f t="shared" si="6"/>
        <v>5383.7981718354149</v>
      </c>
      <c r="N47" s="8">
        <f t="shared" si="12"/>
        <v>283.72640504557114</v>
      </c>
      <c r="O47" s="5">
        <f t="shared" si="1"/>
        <v>379.6826752319833</v>
      </c>
      <c r="P47" s="5">
        <f t="shared" si="7"/>
        <v>5695.2401284797497</v>
      </c>
      <c r="Q47" s="5">
        <f t="shared" si="8"/>
        <v>5893.4344849508443</v>
      </c>
      <c r="S47" s="8">
        <f t="shared" si="11"/>
        <v>401.64671050187314</v>
      </c>
      <c r="U47" s="8">
        <f t="shared" si="9"/>
        <v>6024.7006575280975</v>
      </c>
    </row>
    <row r="48" spans="1:21" hidden="1">
      <c r="A48" s="1"/>
      <c r="B48" s="1"/>
      <c r="C48" s="7" t="s">
        <v>52</v>
      </c>
      <c r="D48" s="1" t="s">
        <v>8</v>
      </c>
      <c r="E48" s="1"/>
      <c r="F48" s="3">
        <v>340.62848755455445</v>
      </c>
      <c r="G48" s="3">
        <f t="shared" si="2"/>
        <v>455.82904204550476</v>
      </c>
      <c r="H48" s="3">
        <f t="shared" si="3"/>
        <v>0</v>
      </c>
      <c r="J48" s="4">
        <f t="shared" si="4"/>
        <v>374.8992898237517</v>
      </c>
      <c r="K48" s="3">
        <f t="shared" si="5"/>
        <v>501.69022964214457</v>
      </c>
      <c r="L48" s="3"/>
      <c r="M48" s="3">
        <f t="shared" si="6"/>
        <v>0</v>
      </c>
      <c r="N48" s="8">
        <f t="shared" si="12"/>
        <v>396.5864639414761</v>
      </c>
      <c r="O48" s="5">
        <f t="shared" si="1"/>
        <v>530.71200604648334</v>
      </c>
      <c r="P48" s="5">
        <f t="shared" si="7"/>
        <v>0</v>
      </c>
      <c r="Q48" s="5">
        <f t="shared" si="8"/>
        <v>0</v>
      </c>
      <c r="S48" s="8">
        <f t="shared" si="11"/>
        <v>561.41284645706264</v>
      </c>
      <c r="U48" s="8">
        <f t="shared" si="9"/>
        <v>0</v>
      </c>
    </row>
    <row r="49" spans="1:21" hidden="1">
      <c r="A49" s="1"/>
      <c r="B49" s="1"/>
      <c r="C49" s="1" t="s">
        <v>53</v>
      </c>
      <c r="D49" s="1" t="s">
        <v>8</v>
      </c>
      <c r="E49" s="1"/>
      <c r="F49" s="3">
        <v>530.70893132506103</v>
      </c>
      <c r="G49" s="3">
        <f t="shared" si="2"/>
        <v>710.19469189919676</v>
      </c>
      <c r="H49" s="3">
        <f t="shared" si="3"/>
        <v>0</v>
      </c>
      <c r="J49" s="4">
        <f t="shared" si="4"/>
        <v>584.10382198295179</v>
      </c>
      <c r="K49" s="3">
        <f t="shared" si="5"/>
        <v>781.64773457758611</v>
      </c>
      <c r="L49" s="3"/>
      <c r="M49" s="3">
        <f t="shared" si="6"/>
        <v>0</v>
      </c>
      <c r="N49" s="8">
        <f t="shared" si="12"/>
        <v>617.89305987702153</v>
      </c>
      <c r="O49" s="5">
        <f t="shared" si="1"/>
        <v>826.86449272743027</v>
      </c>
      <c r="P49" s="5">
        <f t="shared" si="7"/>
        <v>0</v>
      </c>
      <c r="Q49" s="5">
        <f t="shared" si="8"/>
        <v>0</v>
      </c>
      <c r="S49" s="8">
        <f t="shared" si="11"/>
        <v>874.6972806485237</v>
      </c>
      <c r="U49" s="8">
        <f t="shared" si="9"/>
        <v>0</v>
      </c>
    </row>
    <row r="50" spans="1:21" hidden="1">
      <c r="A50" s="1"/>
      <c r="B50" s="1"/>
      <c r="C50" s="1" t="s">
        <v>54</v>
      </c>
      <c r="D50" s="1" t="s">
        <v>8</v>
      </c>
      <c r="E50" s="1"/>
      <c r="F50" s="3">
        <v>13.61972410492376</v>
      </c>
      <c r="G50" s="3">
        <f t="shared" si="2"/>
        <v>18.225914797208976</v>
      </c>
      <c r="H50" s="3">
        <f t="shared" si="3"/>
        <v>0</v>
      </c>
      <c r="J50" s="4">
        <f t="shared" si="4"/>
        <v>14.99001134986861</v>
      </c>
      <c r="K50" s="3">
        <f t="shared" si="5"/>
        <v>20.059633188394173</v>
      </c>
      <c r="L50" s="3"/>
      <c r="M50" s="3">
        <f t="shared" si="6"/>
        <v>0</v>
      </c>
      <c r="N50" s="8">
        <f t="shared" si="12"/>
        <v>15.857153526435805</v>
      </c>
      <c r="O50" s="5">
        <f t="shared" si="1"/>
        <v>21.220042849076396</v>
      </c>
      <c r="P50" s="5">
        <f t="shared" si="7"/>
        <v>0</v>
      </c>
      <c r="Q50" s="5">
        <f t="shared" si="8"/>
        <v>0</v>
      </c>
      <c r="S50" s="8">
        <f t="shared" si="11"/>
        <v>22.447588375826907</v>
      </c>
      <c r="U50" s="8">
        <f t="shared" si="9"/>
        <v>0</v>
      </c>
    </row>
    <row r="51" spans="1:21" hidden="1">
      <c r="A51" s="1"/>
      <c r="B51" s="1"/>
      <c r="C51" s="1" t="s">
        <v>55</v>
      </c>
      <c r="D51" s="1" t="s">
        <v>8</v>
      </c>
      <c r="E51" s="1"/>
      <c r="F51" s="3">
        <v>24.515503388862768</v>
      </c>
      <c r="G51" s="3">
        <f t="shared" si="2"/>
        <v>32.806646634976161</v>
      </c>
      <c r="H51" s="3">
        <f t="shared" si="3"/>
        <v>0</v>
      </c>
      <c r="J51" s="4">
        <f t="shared" si="4"/>
        <v>26.982020429763498</v>
      </c>
      <c r="K51" s="3">
        <f t="shared" si="5"/>
        <v>36.107339739109513</v>
      </c>
      <c r="L51" s="3"/>
      <c r="M51" s="3">
        <f t="shared" si="6"/>
        <v>0</v>
      </c>
      <c r="N51" s="8">
        <f t="shared" si="12"/>
        <v>28.54287634758445</v>
      </c>
      <c r="O51" s="5">
        <f t="shared" si="1"/>
        <v>38.196077128337514</v>
      </c>
      <c r="P51" s="5">
        <f t="shared" si="7"/>
        <v>0</v>
      </c>
      <c r="Q51" s="5">
        <f t="shared" si="8"/>
        <v>0</v>
      </c>
      <c r="S51" s="8">
        <f t="shared" si="11"/>
        <v>40.405659076488433</v>
      </c>
      <c r="U51" s="8">
        <f t="shared" si="9"/>
        <v>0</v>
      </c>
    </row>
    <row r="52" spans="1:21">
      <c r="A52" s="1">
        <f>A47+1</f>
        <v>32</v>
      </c>
      <c r="B52" s="1" t="s">
        <v>70</v>
      </c>
      <c r="C52" s="7" t="s">
        <v>56</v>
      </c>
      <c r="D52" s="1" t="s">
        <v>8</v>
      </c>
      <c r="E52" s="1">
        <v>100</v>
      </c>
      <c r="F52" s="3">
        <v>6.9858624633604975</v>
      </c>
      <c r="G52" s="3">
        <f t="shared" si="2"/>
        <v>9.348481148469018</v>
      </c>
      <c r="H52" s="3">
        <f t="shared" si="3"/>
        <v>934.84811484690181</v>
      </c>
      <c r="J52" s="4">
        <f t="shared" si="4"/>
        <v>7.6887135750817128</v>
      </c>
      <c r="K52" s="3">
        <f t="shared" si="5"/>
        <v>10.289036506174348</v>
      </c>
      <c r="L52" s="3"/>
      <c r="M52" s="3">
        <f t="shared" si="6"/>
        <v>1028.9036506174348</v>
      </c>
      <c r="N52" s="8">
        <f t="shared" si="12"/>
        <v>8.1334902779730385</v>
      </c>
      <c r="O52" s="5">
        <f t="shared" si="1"/>
        <v>10.884236689983521</v>
      </c>
      <c r="P52" s="5">
        <f t="shared" si="7"/>
        <v>1088.423668998352</v>
      </c>
      <c r="Q52" s="5">
        <f t="shared" si="8"/>
        <v>1126.3008126794946</v>
      </c>
      <c r="S52" s="8">
        <f t="shared" si="11"/>
        <v>11.513872367720362</v>
      </c>
      <c r="U52" s="8">
        <f t="shared" si="9"/>
        <v>1151.3872367720362</v>
      </c>
    </row>
    <row r="53" spans="1:21">
      <c r="A53" s="1">
        <f t="shared" si="10"/>
        <v>33</v>
      </c>
      <c r="B53" s="1" t="s">
        <v>70</v>
      </c>
      <c r="C53" s="1" t="s">
        <v>57</v>
      </c>
      <c r="D53" s="1" t="s">
        <v>8</v>
      </c>
      <c r="E53" s="1">
        <v>100</v>
      </c>
      <c r="F53" s="3">
        <v>1.2292951776611107</v>
      </c>
      <c r="G53" s="3">
        <f t="shared" si="2"/>
        <v>1.6450428067460985</v>
      </c>
      <c r="H53" s="3">
        <f t="shared" si="3"/>
        <v>164.50428067460984</v>
      </c>
      <c r="J53" s="4">
        <f t="shared" si="4"/>
        <v>1.3529751794911229</v>
      </c>
      <c r="K53" s="3">
        <f t="shared" si="5"/>
        <v>1.8105513851950208</v>
      </c>
      <c r="L53" s="3"/>
      <c r="M53" s="3">
        <f t="shared" si="6"/>
        <v>181.05513851950207</v>
      </c>
      <c r="N53" s="8">
        <f t="shared" si="12"/>
        <v>1.4312420876743253</v>
      </c>
      <c r="O53" s="5">
        <f t="shared" si="1"/>
        <v>1.9152881617257822</v>
      </c>
      <c r="P53" s="5">
        <f t="shared" si="7"/>
        <v>191.52881617257822</v>
      </c>
      <c r="Q53" s="5">
        <f t="shared" si="8"/>
        <v>198.19401897538393</v>
      </c>
      <c r="S53" s="8">
        <f t="shared" si="11"/>
        <v>2.0260845174205597</v>
      </c>
      <c r="U53" s="8">
        <f t="shared" si="9"/>
        <v>202.60845174205596</v>
      </c>
    </row>
    <row r="54" spans="1:21">
      <c r="A54" s="1">
        <f t="shared" si="10"/>
        <v>34</v>
      </c>
      <c r="B54" s="1" t="s">
        <v>70</v>
      </c>
      <c r="C54" s="7" t="s">
        <v>58</v>
      </c>
      <c r="D54" s="1" t="s">
        <v>8</v>
      </c>
      <c r="E54" s="1">
        <v>30</v>
      </c>
      <c r="F54" s="3">
        <v>81.230958876284845</v>
      </c>
      <c r="G54" s="3">
        <f t="shared" si="2"/>
        <v>108.70326916824439</v>
      </c>
      <c r="H54" s="3">
        <f t="shared" si="3"/>
        <v>3261.0980750473318</v>
      </c>
      <c r="J54" s="4">
        <f t="shared" si="4"/>
        <v>89.403646221880365</v>
      </c>
      <c r="K54" s="3">
        <f t="shared" si="5"/>
        <v>119.63995937412031</v>
      </c>
      <c r="L54" s="3"/>
      <c r="M54" s="3">
        <f t="shared" si="6"/>
        <v>3589.1987812236093</v>
      </c>
      <c r="N54" s="8">
        <f t="shared" si="12"/>
        <v>94.575468348523685</v>
      </c>
      <c r="O54" s="5">
        <f t="shared" si="1"/>
        <v>126.5608917439944</v>
      </c>
      <c r="P54" s="5">
        <f t="shared" si="7"/>
        <v>3796.8267523198319</v>
      </c>
      <c r="Q54" s="5">
        <f t="shared" si="8"/>
        <v>3928.956323300562</v>
      </c>
      <c r="S54" s="8">
        <f t="shared" si="11"/>
        <v>133.88223683395768</v>
      </c>
      <c r="U54" s="8">
        <f t="shared" si="9"/>
        <v>4016.4671050187303</v>
      </c>
    </row>
    <row r="55" spans="1:21">
      <c r="A55" s="1">
        <f t="shared" si="10"/>
        <v>35</v>
      </c>
      <c r="B55" s="1" t="s">
        <v>70</v>
      </c>
      <c r="C55" s="1" t="s">
        <v>59</v>
      </c>
      <c r="D55" s="1" t="s">
        <v>8</v>
      </c>
      <c r="E55" s="1">
        <v>25</v>
      </c>
      <c r="F55" s="3">
        <v>217.39570754197194</v>
      </c>
      <c r="G55" s="3">
        <f t="shared" si="2"/>
        <v>290.91893583266688</v>
      </c>
      <c r="H55" s="3">
        <f t="shared" si="3"/>
        <v>7272.9733958166717</v>
      </c>
      <c r="J55" s="4">
        <f t="shared" si="4"/>
        <v>239.26799826207773</v>
      </c>
      <c r="K55" s="3">
        <f t="shared" si="5"/>
        <v>320.18843527431244</v>
      </c>
      <c r="L55" s="3"/>
      <c r="M55" s="3">
        <f t="shared" si="6"/>
        <v>8004.7108818578108</v>
      </c>
      <c r="N55" s="8">
        <f t="shared" si="12"/>
        <v>253.10917342554239</v>
      </c>
      <c r="O55" s="5">
        <f t="shared" si="1"/>
        <v>338.71069587806085</v>
      </c>
      <c r="P55" s="5">
        <f t="shared" si="7"/>
        <v>8467.7673969515217</v>
      </c>
      <c r="Q55" s="5">
        <f t="shared" si="8"/>
        <v>8762.445702365434</v>
      </c>
      <c r="S55" s="8">
        <f t="shared" si="11"/>
        <v>358.30456769749321</v>
      </c>
      <c r="U55" s="8">
        <f t="shared" si="9"/>
        <v>8957.6141924373296</v>
      </c>
    </row>
    <row r="56" spans="1:21">
      <c r="A56" s="1">
        <f t="shared" si="10"/>
        <v>36</v>
      </c>
      <c r="B56" s="1" t="s">
        <v>70</v>
      </c>
      <c r="C56" s="1" t="s">
        <v>60</v>
      </c>
      <c r="D56" s="1" t="s">
        <v>8</v>
      </c>
      <c r="E56" s="1">
        <v>25</v>
      </c>
      <c r="F56" s="3">
        <v>260.46977733543662</v>
      </c>
      <c r="G56" s="3">
        <f t="shared" si="2"/>
        <v>348.56065603028128</v>
      </c>
      <c r="H56" s="3">
        <f t="shared" si="3"/>
        <v>8714.0164007570311</v>
      </c>
      <c r="J56" s="4">
        <f t="shared" si="4"/>
        <v>286.67577173200021</v>
      </c>
      <c r="K56" s="3">
        <f t="shared" si="5"/>
        <v>383.62951773176269</v>
      </c>
      <c r="L56" s="3"/>
      <c r="M56" s="3">
        <f t="shared" si="6"/>
        <v>9590.737943294067</v>
      </c>
      <c r="N56" s="8">
        <f t="shared" si="12"/>
        <v>303.25939177515295</v>
      </c>
      <c r="O56" s="5">
        <f t="shared" si="1"/>
        <v>405.82171807350966</v>
      </c>
      <c r="P56" s="5">
        <f t="shared" si="7"/>
        <v>10145.542951837742</v>
      </c>
      <c r="Q56" s="5">
        <f t="shared" si="8"/>
        <v>10498.607846561696</v>
      </c>
      <c r="S56" s="8">
        <f t="shared" si="11"/>
        <v>429.29785514931325</v>
      </c>
      <c r="U56" s="8">
        <f t="shared" si="9"/>
        <v>10732.446378732831</v>
      </c>
    </row>
    <row r="57" spans="1:21">
      <c r="A57" s="1">
        <f t="shared" si="10"/>
        <v>37</v>
      </c>
      <c r="B57" s="1" t="s">
        <v>70</v>
      </c>
      <c r="C57" s="1" t="s">
        <v>61</v>
      </c>
      <c r="D57" s="1" t="s">
        <v>8</v>
      </c>
      <c r="E57" s="1">
        <v>25</v>
      </c>
      <c r="F57" s="3">
        <v>267.43939360702183</v>
      </c>
      <c r="G57" s="3">
        <f t="shared" si="2"/>
        <v>357.8873965249166</v>
      </c>
      <c r="H57" s="3">
        <f t="shared" si="3"/>
        <v>8947.1849131229155</v>
      </c>
      <c r="J57" s="4">
        <f t="shared" si="4"/>
        <v>294.34660457783747</v>
      </c>
      <c r="K57" s="3">
        <f t="shared" si="5"/>
        <v>393.8946262460621</v>
      </c>
      <c r="L57" s="3"/>
      <c r="M57" s="3">
        <f t="shared" si="6"/>
        <v>9847.3656561515527</v>
      </c>
      <c r="N57" s="8">
        <f t="shared" si="12"/>
        <v>311.37396695945614</v>
      </c>
      <c r="O57" s="5">
        <f t="shared" si="1"/>
        <v>416.68064258514426</v>
      </c>
      <c r="P57" s="5">
        <f t="shared" si="7"/>
        <v>10417.016064628606</v>
      </c>
      <c r="Q57" s="5">
        <f t="shared" si="8"/>
        <v>10779.52822367768</v>
      </c>
      <c r="S57" s="8">
        <f t="shared" si="11"/>
        <v>440.7849510696667</v>
      </c>
      <c r="U57" s="8">
        <f t="shared" si="9"/>
        <v>11019.623776741668</v>
      </c>
    </row>
    <row r="58" spans="1:21">
      <c r="A58" s="1">
        <f t="shared" si="10"/>
        <v>38</v>
      </c>
      <c r="B58" s="1" t="s">
        <v>70</v>
      </c>
      <c r="C58" s="1" t="s">
        <v>62</v>
      </c>
      <c r="D58" s="1" t="s">
        <v>8</v>
      </c>
      <c r="E58" s="1">
        <v>20</v>
      </c>
      <c r="F58" s="3">
        <v>366.02128529928115</v>
      </c>
      <c r="G58" s="3">
        <f t="shared" si="2"/>
        <v>489.80968398749803</v>
      </c>
      <c r="H58" s="3">
        <f t="shared" si="3"/>
        <v>9796.1936797499602</v>
      </c>
      <c r="J58" s="4">
        <f t="shared" si="4"/>
        <v>402.84686963271156</v>
      </c>
      <c r="K58" s="3">
        <f t="shared" si="5"/>
        <v>539.08968094249462</v>
      </c>
      <c r="L58" s="3"/>
      <c r="M58" s="3">
        <f t="shared" si="6"/>
        <v>10781.793618849893</v>
      </c>
      <c r="N58" s="8">
        <f t="shared" si="12"/>
        <v>426.15075534722462</v>
      </c>
      <c r="O58" s="5">
        <f t="shared" si="1"/>
        <v>570.274940805656</v>
      </c>
      <c r="P58" s="5">
        <f t="shared" si="7"/>
        <v>11405.49881611312</v>
      </c>
      <c r="Q58" s="5">
        <f t="shared" si="8"/>
        <v>11802.410174913857</v>
      </c>
      <c r="S58" s="8">
        <f t="shared" si="11"/>
        <v>603.26443369135791</v>
      </c>
      <c r="U58" s="8">
        <f t="shared" si="9"/>
        <v>12065.288673827159</v>
      </c>
    </row>
    <row r="59" spans="1:21">
      <c r="A59" s="1">
        <f t="shared" si="10"/>
        <v>39</v>
      </c>
      <c r="B59" s="1" t="s">
        <v>70</v>
      </c>
      <c r="C59" s="1" t="s">
        <v>63</v>
      </c>
      <c r="D59" s="1" t="s">
        <v>8</v>
      </c>
      <c r="E59" s="1">
        <v>20</v>
      </c>
      <c r="F59" s="3">
        <v>532.00321126982317</v>
      </c>
      <c r="G59" s="3">
        <f t="shared" si="2"/>
        <v>711.9266973212774</v>
      </c>
      <c r="H59" s="3">
        <f t="shared" si="3"/>
        <v>14238.533946425548</v>
      </c>
      <c r="J59" s="4">
        <f t="shared" si="4"/>
        <v>585.52832007942038</v>
      </c>
      <c r="K59" s="3">
        <f t="shared" si="5"/>
        <v>783.55399793028039</v>
      </c>
      <c r="L59" s="3"/>
      <c r="M59" s="3">
        <f t="shared" si="6"/>
        <v>15671.079958605607</v>
      </c>
      <c r="N59" s="8">
        <f t="shared" si="12"/>
        <v>619.39996233937461</v>
      </c>
      <c r="O59" s="5">
        <f t="shared" si="1"/>
        <v>828.88102960255117</v>
      </c>
      <c r="P59" s="5">
        <f t="shared" si="7"/>
        <v>16577.620592051022</v>
      </c>
      <c r="Q59" s="5">
        <f t="shared" si="8"/>
        <v>17154.521788654398</v>
      </c>
      <c r="S59" s="8">
        <f t="shared" si="11"/>
        <v>876.83047095541133</v>
      </c>
      <c r="U59" s="8">
        <f t="shared" si="9"/>
        <v>17536.609419108227</v>
      </c>
    </row>
    <row r="60" spans="1:21">
      <c r="A60" s="1">
        <f t="shared" si="10"/>
        <v>40</v>
      </c>
      <c r="B60" s="1" t="s">
        <v>70</v>
      </c>
      <c r="C60" s="1" t="s">
        <v>64</v>
      </c>
      <c r="D60" s="1" t="s">
        <v>8</v>
      </c>
      <c r="E60" s="1">
        <v>20</v>
      </c>
      <c r="F60" s="3">
        <v>551.20079455091854</v>
      </c>
      <c r="G60" s="3">
        <f t="shared" si="2"/>
        <v>737.61690326803921</v>
      </c>
      <c r="H60" s="3">
        <f t="shared" si="3"/>
        <v>14752.338065360784</v>
      </c>
      <c r="J60" s="4">
        <f t="shared" si="4"/>
        <v>606.65738180319158</v>
      </c>
      <c r="K60" s="3">
        <f t="shared" si="5"/>
        <v>811.82890832903104</v>
      </c>
      <c r="L60" s="3"/>
      <c r="M60" s="3">
        <f t="shared" si="6"/>
        <v>16236.578166580621</v>
      </c>
      <c r="N60" s="8">
        <f t="shared" si="12"/>
        <v>641.75129802574259</v>
      </c>
      <c r="O60" s="5">
        <f t="shared" si="1"/>
        <v>858.79158701804874</v>
      </c>
      <c r="P60" s="5">
        <f t="shared" si="7"/>
        <v>17175.831740360976</v>
      </c>
      <c r="Q60" s="5">
        <f t="shared" si="8"/>
        <v>17773.550684925536</v>
      </c>
      <c r="S60" s="8">
        <f t="shared" si="11"/>
        <v>908.47130626050352</v>
      </c>
      <c r="U60" s="8">
        <f t="shared" si="9"/>
        <v>18169.42612521007</v>
      </c>
    </row>
    <row r="61" spans="1:21">
      <c r="A61" s="1">
        <f t="shared" si="10"/>
        <v>41</v>
      </c>
      <c r="B61" s="1" t="s">
        <v>70</v>
      </c>
      <c r="C61" s="1" t="s">
        <v>65</v>
      </c>
      <c r="D61" s="1" t="s">
        <v>8</v>
      </c>
      <c r="E61" s="1">
        <v>5</v>
      </c>
      <c r="F61" s="3">
        <v>669.55971703092393</v>
      </c>
      <c r="G61" s="3">
        <f t="shared" si="2"/>
        <v>896.00481333078244</v>
      </c>
      <c r="H61" s="3">
        <f t="shared" si="3"/>
        <v>4480.0240666539121</v>
      </c>
      <c r="J61" s="4">
        <f t="shared" si="4"/>
        <v>736.9244545915526</v>
      </c>
      <c r="K61" s="3">
        <f t="shared" si="5"/>
        <v>986.15230513441577</v>
      </c>
      <c r="L61" s="3"/>
      <c r="M61" s="3">
        <f t="shared" si="6"/>
        <v>4930.7615256720792</v>
      </c>
      <c r="N61" s="8">
        <f t="shared" si="12"/>
        <v>779.55406044076472</v>
      </c>
      <c r="O61" s="5">
        <f t="shared" si="1"/>
        <v>1043.1992436818314</v>
      </c>
      <c r="P61" s="5">
        <f t="shared" si="7"/>
        <v>5215.9962184091564</v>
      </c>
      <c r="Q61" s="5">
        <f t="shared" si="8"/>
        <v>5397.5128868097945</v>
      </c>
      <c r="S61" s="8">
        <f t="shared" si="11"/>
        <v>1103.5466508100353</v>
      </c>
      <c r="U61" s="8">
        <f t="shared" si="9"/>
        <v>5517.7332540501766</v>
      </c>
    </row>
    <row r="62" spans="1:21" ht="34.5" customHeight="1">
      <c r="A62" s="10">
        <f>A61+1</f>
        <v>42</v>
      </c>
      <c r="B62" s="10" t="s">
        <v>71</v>
      </c>
      <c r="C62" s="10" t="str">
        <f>'[1]Valor do TA'!$B$12</f>
        <v>Poste Reto Octogonal 14 metros (alt livre 12,5 metros)</v>
      </c>
      <c r="D62" s="10" t="s">
        <v>8</v>
      </c>
      <c r="E62" s="11">
        <v>8</v>
      </c>
      <c r="F62" s="11"/>
      <c r="G62" s="11"/>
      <c r="H62" s="11"/>
      <c r="I62" s="10"/>
      <c r="J62" s="11"/>
      <c r="K62" s="11"/>
      <c r="L62" s="11"/>
      <c r="M62" s="11"/>
      <c r="N62" s="10"/>
      <c r="O62" s="11">
        <f>'[1]Valor do TA'!$H$12</f>
        <v>3196.8410763922043</v>
      </c>
      <c r="P62" s="11">
        <f t="shared" si="7"/>
        <v>25574.728611137634</v>
      </c>
      <c r="Q62" s="11">
        <f t="shared" si="8"/>
        <v>26464.729166805224</v>
      </c>
    </row>
    <row r="63" spans="1:21" ht="30">
      <c r="A63" s="10">
        <f>A62+1</f>
        <v>43</v>
      </c>
      <c r="B63" s="10" t="s">
        <v>71</v>
      </c>
      <c r="C63" s="10" t="str">
        <f>'[1]Valor do TA'!$B$13</f>
        <v>Poste de Aço Octogonal 16 metros (alt livre 14 metros)</v>
      </c>
      <c r="D63" s="10" t="s">
        <v>8</v>
      </c>
      <c r="E63" s="11">
        <v>8</v>
      </c>
      <c r="F63" s="11"/>
      <c r="G63" s="11"/>
      <c r="H63" s="11"/>
      <c r="I63" s="10"/>
      <c r="J63" s="11"/>
      <c r="K63" s="11"/>
      <c r="L63" s="11"/>
      <c r="M63" s="11"/>
      <c r="N63" s="10"/>
      <c r="O63" s="11">
        <f>'[1]Valor do TA'!$H$13</f>
        <v>4855.5175659709575</v>
      </c>
      <c r="P63" s="11">
        <f t="shared" si="7"/>
        <v>38844.14052776766</v>
      </c>
      <c r="Q63" s="11">
        <f t="shared" si="8"/>
        <v>40195.916618133975</v>
      </c>
      <c r="U63" s="3">
        <f>SUM(U4:U62)</f>
        <v>357612.08414117573</v>
      </c>
    </row>
    <row r="64" spans="1:21" ht="33" customHeight="1">
      <c r="A64" s="10">
        <f>A63+1</f>
        <v>44</v>
      </c>
      <c r="B64" s="10" t="s">
        <v>71</v>
      </c>
      <c r="C64" s="10" t="str">
        <f>'[1]Valor do TA'!$B$14</f>
        <v>Chicote Simples - Suporte S 01 de topo - 76 mm</v>
      </c>
      <c r="D64" s="10" t="s">
        <v>8</v>
      </c>
      <c r="E64" s="11">
        <v>8</v>
      </c>
      <c r="F64" s="11"/>
      <c r="G64" s="11"/>
      <c r="H64" s="11"/>
      <c r="I64" s="10"/>
      <c r="J64" s="11"/>
      <c r="K64" s="11"/>
      <c r="L64" s="11"/>
      <c r="M64" s="11"/>
      <c r="N64" s="10"/>
      <c r="O64" s="11">
        <f>'[1]Valor do TA'!$H$14</f>
        <v>534.72225521463668</v>
      </c>
      <c r="P64" s="11">
        <f t="shared" si="7"/>
        <v>4277.7780417170934</v>
      </c>
      <c r="Q64" s="11">
        <f t="shared" si="8"/>
        <v>4426.6447175688481</v>
      </c>
      <c r="U64" s="8"/>
    </row>
    <row r="65" spans="1:22" ht="38.25" customHeight="1">
      <c r="A65" s="10">
        <f>A64+1</f>
        <v>45</v>
      </c>
      <c r="B65" s="10" t="s">
        <v>71</v>
      </c>
      <c r="C65" s="10" t="str">
        <f>'[1]Valor do TA'!$B$16</f>
        <v>Chicote Duplo - Suporte S 02 de topo - 76 mm</v>
      </c>
      <c r="D65" s="10" t="s">
        <v>8</v>
      </c>
      <c r="E65" s="11">
        <v>8</v>
      </c>
      <c r="F65" s="11"/>
      <c r="G65" s="11"/>
      <c r="H65" s="11"/>
      <c r="I65" s="10"/>
      <c r="J65" s="11"/>
      <c r="K65" s="11"/>
      <c r="L65" s="11"/>
      <c r="M65" s="11"/>
      <c r="N65" s="10"/>
      <c r="O65" s="11">
        <f>'[1]Valor do TA'!$H$16</f>
        <v>781.38339727216362</v>
      </c>
      <c r="P65" s="11">
        <f t="shared" si="7"/>
        <v>6251.067178177309</v>
      </c>
      <c r="Q65" s="11">
        <f t="shared" si="8"/>
        <v>6468.6043159778792</v>
      </c>
      <c r="V65" s="8"/>
    </row>
    <row r="66" spans="1:22">
      <c r="A66" s="13">
        <f t="shared" ref="A66:A79" si="13">A65+1</f>
        <v>46</v>
      </c>
      <c r="B66" s="13" t="s">
        <v>74</v>
      </c>
      <c r="C66" s="14" t="s">
        <v>72</v>
      </c>
      <c r="D66" s="14" t="s">
        <v>73</v>
      </c>
      <c r="E66" s="15">
        <v>50</v>
      </c>
      <c r="F66" s="14"/>
      <c r="G66" s="16">
        <v>398143.11</v>
      </c>
      <c r="H66" s="16">
        <f>G66*1.3382</f>
        <v>532795.10980199999</v>
      </c>
      <c r="I66" s="14"/>
      <c r="J66" s="14"/>
      <c r="K66" s="14"/>
      <c r="L66" s="14"/>
      <c r="M66" s="14"/>
      <c r="N66" s="14"/>
      <c r="O66" s="16">
        <f>[2]TOTAL!$F$2</f>
        <v>264.02351851554403</v>
      </c>
      <c r="P66" s="16">
        <f t="shared" si="7"/>
        <v>13201.175925777201</v>
      </c>
      <c r="Q66" s="15">
        <f t="shared" si="8"/>
        <v>13660.576847994247</v>
      </c>
    </row>
    <row r="67" spans="1:22">
      <c r="A67" s="13">
        <f t="shared" si="13"/>
        <v>47</v>
      </c>
      <c r="B67" s="13" t="s">
        <v>74</v>
      </c>
      <c r="C67" s="14" t="s">
        <v>75</v>
      </c>
      <c r="D67" s="14" t="s">
        <v>76</v>
      </c>
      <c r="E67" s="15">
        <v>50</v>
      </c>
      <c r="F67" s="14"/>
      <c r="G67" s="16">
        <v>190103.25</v>
      </c>
      <c r="H67" s="16">
        <f>G67*1.3382</f>
        <v>254396.16915</v>
      </c>
      <c r="I67" s="14"/>
      <c r="J67" s="14"/>
      <c r="K67" s="14"/>
      <c r="L67" s="14"/>
      <c r="M67" s="14"/>
      <c r="N67" s="14"/>
      <c r="O67" s="16">
        <f>[2]TOTAL!$F$5</f>
        <v>407.86623951080458</v>
      </c>
      <c r="P67" s="16">
        <f t="shared" si="7"/>
        <v>20393.311975540229</v>
      </c>
      <c r="Q67" s="15">
        <f t="shared" si="8"/>
        <v>21102.999232289028</v>
      </c>
    </row>
    <row r="68" spans="1:22">
      <c r="A68" s="13">
        <f t="shared" si="13"/>
        <v>48</v>
      </c>
      <c r="B68" s="13" t="s">
        <v>74</v>
      </c>
      <c r="C68" s="14" t="s">
        <v>77</v>
      </c>
      <c r="D68" s="14" t="s">
        <v>78</v>
      </c>
      <c r="E68" s="15">
        <v>1000</v>
      </c>
      <c r="F68" s="14"/>
      <c r="G68" s="16">
        <v>8713.18</v>
      </c>
      <c r="H68" s="16">
        <f>G68*1.3382</f>
        <v>11659.977476</v>
      </c>
      <c r="I68" s="14"/>
      <c r="J68" s="14"/>
      <c r="K68" s="14"/>
      <c r="L68" s="14"/>
      <c r="M68" s="14"/>
      <c r="N68" s="14"/>
      <c r="O68" s="16">
        <f>[2]TOTAL!$F$11</f>
        <v>11.95854220194752</v>
      </c>
      <c r="P68" s="16">
        <f t="shared" si="7"/>
        <v>11958.542201947519</v>
      </c>
      <c r="Q68" s="15">
        <f t="shared" si="8"/>
        <v>12374.699470575291</v>
      </c>
    </row>
    <row r="69" spans="1:22">
      <c r="A69" s="13">
        <f t="shared" si="13"/>
        <v>49</v>
      </c>
      <c r="B69" s="13" t="s">
        <v>74</v>
      </c>
      <c r="C69" s="14" t="s">
        <v>79</v>
      </c>
      <c r="D69" s="14" t="s">
        <v>78</v>
      </c>
      <c r="E69" s="15">
        <v>1000</v>
      </c>
      <c r="F69" s="14"/>
      <c r="G69" s="16">
        <v>390864.97</v>
      </c>
      <c r="H69" s="16">
        <f>G69*1.3382</f>
        <v>523055.50285399996</v>
      </c>
      <c r="I69" s="14"/>
      <c r="J69" s="14"/>
      <c r="K69" s="14"/>
      <c r="L69" s="14"/>
      <c r="M69" s="14"/>
      <c r="N69" s="14"/>
      <c r="O69" s="16">
        <f>[2]TOTAL!$F$22</f>
        <v>12.31576750243244</v>
      </c>
      <c r="P69" s="16">
        <f t="shared" ref="P69:P79" si="14">E69*O69</f>
        <v>12315.76750243244</v>
      </c>
      <c r="Q69" s="15">
        <f t="shared" ref="Q69:Q79" si="15">P69*1.0348</f>
        <v>12744.356211517088</v>
      </c>
    </row>
    <row r="70" spans="1:22">
      <c r="A70" s="13">
        <f t="shared" si="13"/>
        <v>50</v>
      </c>
      <c r="B70" s="13" t="s">
        <v>74</v>
      </c>
      <c r="C70" s="14" t="s">
        <v>80</v>
      </c>
      <c r="D70" s="14" t="s">
        <v>81</v>
      </c>
      <c r="E70" s="15">
        <v>10</v>
      </c>
      <c r="F70" s="14"/>
      <c r="G70" s="14"/>
      <c r="H70" s="14"/>
      <c r="I70" s="14"/>
      <c r="J70" s="14"/>
      <c r="K70" s="14"/>
      <c r="L70" s="14"/>
      <c r="M70" s="14"/>
      <c r="N70" s="14"/>
      <c r="O70" s="16">
        <f>[2]TOTAL!$F$47</f>
        <v>3127.0822375306011</v>
      </c>
      <c r="P70" s="16">
        <f t="shared" si="14"/>
        <v>31270.822375306012</v>
      </c>
      <c r="Q70" s="15">
        <f t="shared" si="15"/>
        <v>32359.046993966658</v>
      </c>
    </row>
    <row r="71" spans="1:22">
      <c r="A71" s="13">
        <f t="shared" si="13"/>
        <v>51</v>
      </c>
      <c r="B71" s="13" t="s">
        <v>74</v>
      </c>
      <c r="C71" s="14" t="s">
        <v>82</v>
      </c>
      <c r="D71" s="14" t="s">
        <v>81</v>
      </c>
      <c r="E71" s="15">
        <v>50</v>
      </c>
      <c r="F71" s="14"/>
      <c r="G71" s="14"/>
      <c r="H71" s="14"/>
      <c r="I71" s="14"/>
      <c r="J71" s="14"/>
      <c r="K71" s="14"/>
      <c r="L71" s="14"/>
      <c r="M71" s="14"/>
      <c r="N71" s="14"/>
      <c r="O71" s="16">
        <f>[2]TOTAL!$F$49</f>
        <v>46.286192505688767</v>
      </c>
      <c r="P71" s="16">
        <f t="shared" si="14"/>
        <v>2314.3096252844384</v>
      </c>
      <c r="Q71" s="15">
        <f t="shared" si="15"/>
        <v>2394.8476002443367</v>
      </c>
    </row>
    <row r="72" spans="1:22">
      <c r="A72" s="17">
        <f t="shared" si="13"/>
        <v>52</v>
      </c>
      <c r="B72" s="17" t="s">
        <v>84</v>
      </c>
      <c r="C72" s="20" t="s">
        <v>83</v>
      </c>
      <c r="D72" s="20" t="s">
        <v>81</v>
      </c>
      <c r="E72" s="18">
        <v>18</v>
      </c>
      <c r="F72" s="20"/>
      <c r="G72" s="20"/>
      <c r="H72" s="20"/>
      <c r="I72" s="20"/>
      <c r="J72" s="20"/>
      <c r="K72" s="20"/>
      <c r="L72" s="20"/>
      <c r="M72" s="20"/>
      <c r="N72" s="20"/>
      <c r="O72" s="19">
        <f>[3]TOTAL!$G$77</f>
        <v>1109.2072222222221</v>
      </c>
      <c r="P72" s="19">
        <f t="shared" si="14"/>
        <v>19965.729999999996</v>
      </c>
      <c r="Q72" s="18">
        <f t="shared" si="15"/>
        <v>20660.537403999995</v>
      </c>
    </row>
    <row r="73" spans="1:22">
      <c r="A73" s="17">
        <f t="shared" si="13"/>
        <v>53</v>
      </c>
      <c r="B73" s="17" t="s">
        <v>84</v>
      </c>
      <c r="C73" s="20" t="s">
        <v>85</v>
      </c>
      <c r="D73" s="20" t="s">
        <v>81</v>
      </c>
      <c r="E73" s="18">
        <v>3</v>
      </c>
      <c r="F73" s="20"/>
      <c r="G73" s="20"/>
      <c r="H73" s="20"/>
      <c r="I73" s="20"/>
      <c r="J73" s="20"/>
      <c r="K73" s="20"/>
      <c r="L73" s="20"/>
      <c r="M73" s="20"/>
      <c r="N73" s="20"/>
      <c r="O73" s="19">
        <f>[3]TOTAL!$G$80</f>
        <v>137.59333333333331</v>
      </c>
      <c r="P73" s="19">
        <f t="shared" si="14"/>
        <v>412.77999999999992</v>
      </c>
      <c r="Q73" s="18">
        <f t="shared" si="15"/>
        <v>427.14474399999989</v>
      </c>
    </row>
    <row r="74" spans="1:22">
      <c r="A74" s="17">
        <f t="shared" si="13"/>
        <v>54</v>
      </c>
      <c r="B74" s="17" t="s">
        <v>84</v>
      </c>
      <c r="C74" s="20" t="s">
        <v>86</v>
      </c>
      <c r="D74" s="20" t="s">
        <v>81</v>
      </c>
      <c r="E74" s="18">
        <v>2</v>
      </c>
      <c r="F74" s="20"/>
      <c r="G74" s="20"/>
      <c r="H74" s="20"/>
      <c r="I74" s="20"/>
      <c r="J74" s="20"/>
      <c r="K74" s="20"/>
      <c r="L74" s="20"/>
      <c r="M74" s="20"/>
      <c r="N74" s="20"/>
      <c r="O74" s="19">
        <f>[3]TOTAL!$G$81</f>
        <v>412.79500000000002</v>
      </c>
      <c r="P74" s="19">
        <f t="shared" si="14"/>
        <v>825.59</v>
      </c>
      <c r="Q74" s="18">
        <f t="shared" si="15"/>
        <v>854.32053199999996</v>
      </c>
    </row>
    <row r="75" spans="1:22">
      <c r="A75" s="22">
        <f t="shared" si="13"/>
        <v>55</v>
      </c>
      <c r="B75" s="22" t="s">
        <v>88</v>
      </c>
      <c r="C75" s="26" t="s">
        <v>89</v>
      </c>
      <c r="D75" s="21" t="s">
        <v>87</v>
      </c>
      <c r="E75" s="21">
        <v>20</v>
      </c>
      <c r="F75" s="27"/>
      <c r="G75" s="27"/>
      <c r="H75" s="27"/>
      <c r="I75" s="27"/>
      <c r="J75" s="27"/>
      <c r="K75" s="27"/>
      <c r="L75" s="27"/>
      <c r="M75" s="27"/>
      <c r="N75" s="28"/>
      <c r="O75" s="24">
        <f>'[4]comparativo val unit PE 089.23'!$H$61</f>
        <v>1979.12</v>
      </c>
      <c r="P75" s="24">
        <f t="shared" si="14"/>
        <v>39582.399999999994</v>
      </c>
      <c r="Q75" s="23">
        <f t="shared" si="15"/>
        <v>40959.867519999993</v>
      </c>
    </row>
    <row r="76" spans="1:22">
      <c r="A76" s="25">
        <f t="shared" si="13"/>
        <v>56</v>
      </c>
      <c r="B76" s="22" t="s">
        <v>88</v>
      </c>
      <c r="C76" s="29" t="s">
        <v>90</v>
      </c>
      <c r="D76" s="21" t="s">
        <v>87</v>
      </c>
      <c r="E76" s="35">
        <v>20</v>
      </c>
      <c r="F76" s="30"/>
      <c r="G76" s="30"/>
      <c r="H76" s="30"/>
      <c r="I76" s="30"/>
      <c r="J76" s="30"/>
      <c r="K76" s="30"/>
      <c r="L76" s="30"/>
      <c r="M76" s="30"/>
      <c r="N76" s="30"/>
      <c r="O76" s="36">
        <f>'[4]comparativo val unit PE 089.23'!$H$64</f>
        <v>105.52</v>
      </c>
      <c r="P76" s="24">
        <f t="shared" si="14"/>
        <v>2110.4</v>
      </c>
      <c r="Q76" s="23">
        <f t="shared" si="15"/>
        <v>2183.8419199999998</v>
      </c>
      <c r="V76" s="8"/>
    </row>
    <row r="77" spans="1:22" ht="30">
      <c r="A77" s="32">
        <f t="shared" si="13"/>
        <v>57</v>
      </c>
      <c r="B77" s="31" t="s">
        <v>92</v>
      </c>
      <c r="C77" s="31" t="s">
        <v>91</v>
      </c>
      <c r="D77" s="31" t="s">
        <v>8</v>
      </c>
      <c r="E77" s="33">
        <v>50</v>
      </c>
      <c r="F77" s="31"/>
      <c r="G77" s="31"/>
      <c r="H77" s="31"/>
      <c r="I77" s="31"/>
      <c r="J77" s="31"/>
      <c r="K77" s="31"/>
      <c r="L77" s="31"/>
      <c r="M77" s="31"/>
      <c r="N77" s="31"/>
      <c r="O77" s="34">
        <f>('[5]controle saldo ARP 086.2023'!$F$35)*1.3382</f>
        <v>279.06370470068839</v>
      </c>
      <c r="P77" s="34">
        <f t="shared" si="14"/>
        <v>13953.18523503442</v>
      </c>
      <c r="Q77" s="34">
        <f t="shared" si="15"/>
        <v>14438.756081213616</v>
      </c>
    </row>
    <row r="78" spans="1:22">
      <c r="A78" s="32">
        <f t="shared" si="13"/>
        <v>58</v>
      </c>
      <c r="B78" s="31" t="s">
        <v>92</v>
      </c>
      <c r="C78" s="37" t="s">
        <v>93</v>
      </c>
      <c r="D78" s="31" t="s">
        <v>8</v>
      </c>
      <c r="E78" s="33">
        <v>50</v>
      </c>
      <c r="F78" s="38"/>
      <c r="G78" s="38"/>
      <c r="H78" s="38"/>
      <c r="I78" s="38"/>
      <c r="J78" s="38"/>
      <c r="K78" s="38"/>
      <c r="L78" s="38"/>
      <c r="M78" s="38"/>
      <c r="N78" s="38"/>
      <c r="O78" s="39">
        <f>('[5]controle saldo ARP 086.2023'!$F$33)*1.3382</f>
        <v>634.5324200392688</v>
      </c>
      <c r="P78" s="34">
        <f t="shared" si="14"/>
        <v>31726.621001963438</v>
      </c>
      <c r="Q78" s="34">
        <f t="shared" si="15"/>
        <v>32830.707412831762</v>
      </c>
      <c r="V78" s="8"/>
    </row>
    <row r="79" spans="1:22">
      <c r="A79" s="32">
        <f t="shared" si="13"/>
        <v>59</v>
      </c>
      <c r="B79" s="31" t="s">
        <v>92</v>
      </c>
      <c r="C79" s="37" t="s">
        <v>94</v>
      </c>
      <c r="D79" s="31" t="s">
        <v>8</v>
      </c>
      <c r="E79" s="33">
        <v>50</v>
      </c>
      <c r="F79" s="38"/>
      <c r="G79" s="38"/>
      <c r="H79" s="38"/>
      <c r="I79" s="38"/>
      <c r="J79" s="38"/>
      <c r="K79" s="38"/>
      <c r="L79" s="38"/>
      <c r="M79" s="38"/>
      <c r="N79" s="38"/>
      <c r="O79" s="39">
        <f>('[5]controle saldo ARP 086.2023'!$F$34)*1.3382</f>
        <v>803.43460228217771</v>
      </c>
      <c r="P79" s="34">
        <f t="shared" si="14"/>
        <v>40171.730114108883</v>
      </c>
      <c r="Q79" s="34">
        <f t="shared" si="15"/>
        <v>41569.706322079866</v>
      </c>
    </row>
    <row r="83" spans="1:17">
      <c r="A83" s="48" t="s">
        <v>98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9"/>
      <c r="P83" s="5">
        <f>SUM(P4:P82)</f>
        <v>653206.16107519134</v>
      </c>
      <c r="Q83" s="43">
        <f>SUM(Q4:Q82)</f>
        <v>675937.73548060784</v>
      </c>
    </row>
    <row r="84" spans="1:17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1"/>
      <c r="P84" s="12" t="s">
        <v>99</v>
      </c>
      <c r="Q84" s="12" t="s">
        <v>101</v>
      </c>
    </row>
    <row r="85" spans="1:17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5"/>
      <c r="Q85" s="45"/>
    </row>
    <row r="86" spans="1:17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5"/>
      <c r="Q86" s="45"/>
    </row>
    <row r="87" spans="1:17" ht="24.75" customHeight="1">
      <c r="C87" s="46" t="s">
        <v>100</v>
      </c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</row>
  </sheetData>
  <mergeCells count="3">
    <mergeCell ref="C87:Q87"/>
    <mergeCell ref="A2:Q2"/>
    <mergeCell ref="A83:O84"/>
  </mergeCells>
  <pageMargins left="0.51181102362204722" right="0.51181102362204722" top="0.78740157480314965" bottom="0.78740157480314965" header="0.31496062992125984" footer="0.31496062992125984"/>
  <pageSetup paperSize="9" scale="65" orientation="landscape" r:id="rId1"/>
  <headerFooter>
    <oddHeader>&amp;LSDU / Diretoria de Obras</oddHeader>
    <oddFooter>&amp;LManutenção de Iluminação Pública - 2024&amp;CANEXO 02 - Composição do Item 03 (reposição) da Planilha Orçamentária&amp;RMaio /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Manut IP L Sta 2024</vt:lpstr>
      <vt:lpstr>'Manut IP L Sta 2024'!Area_de_impressao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rogerioviana</dc:creator>
  <cp:lastModifiedBy>claudiasantos</cp:lastModifiedBy>
  <cp:lastPrinted>2024-05-20T13:06:08Z</cp:lastPrinted>
  <dcterms:created xsi:type="dcterms:W3CDTF">2023-02-16T18:58:22Z</dcterms:created>
  <dcterms:modified xsi:type="dcterms:W3CDTF">2024-08-06T11:32:12Z</dcterms:modified>
</cp:coreProperties>
</file>